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ЭтаКнига" defaultThemeVersion="124226"/>
  <mc:AlternateContent xmlns:mc="http://schemas.openxmlformats.org/markup-compatibility/2006">
    <mc:Choice Requires="x15">
      <x15ac:absPath xmlns:x15ac="http://schemas.microsoft.com/office/spreadsheetml/2010/11/ac" url="E:\Отчеты с макросами\без макрасов\"/>
    </mc:Choice>
  </mc:AlternateContent>
  <bookViews>
    <workbookView xWindow="0" yWindow="600" windowWidth="28800" windowHeight="12300" tabRatio="886" activeTab="6"/>
  </bookViews>
  <sheets>
    <sheet name="Инструкция" sheetId="518" r:id="rId1"/>
    <sheet name="Лог обновления" sheetId="429" state="veryHidden" r:id="rId2"/>
    <sheet name="Титульный" sheetId="521" r:id="rId3"/>
    <sheet name="Территории ИП" sheetId="537" r:id="rId4"/>
    <sheet name="ИП" sheetId="522" r:id="rId5"/>
    <sheet name="Комментарии" sheetId="534" r:id="rId6"/>
    <sheet name="Проверка" sheetId="432" r:id="rId7"/>
    <sheet name="AllSheetsInThisWorkbook" sheetId="389" state="veryHidden" r:id="rId8"/>
    <sheet name="TEHSHEET" sheetId="205" state="veryHidden" r:id="rId9"/>
    <sheet name="et_union" sheetId="527" state="veryHidden" r:id="rId10"/>
    <sheet name="mod_00" sheetId="549" state="veryHidden" r:id="rId11"/>
    <sheet name="mod_01" sheetId="550" state="veryHidden" r:id="rId12"/>
    <sheet name="mod_02" sheetId="551" state="veryHidden" r:id="rId13"/>
    <sheet name="mod_com" sheetId="535" state="veryHidden" r:id="rId14"/>
    <sheet name="modProv" sheetId="552" state="veryHidden" r:id="rId15"/>
    <sheet name="modFill" sheetId="533" state="veryHidden" r:id="rId16"/>
    <sheet name="modHTTP" sheetId="536" state="veryHidden" r:id="rId17"/>
    <sheet name="modReestr" sheetId="433" state="veryHidden" r:id="rId18"/>
    <sheet name="modfrmReestr" sheetId="553" state="veryHidden" r:id="rId19"/>
    <sheet name="modInstruction" sheetId="509" state="veryHidden" r:id="rId20"/>
    <sheet name="modUpdTemplMain" sheetId="510" state="veryHidden" r:id="rId21"/>
    <sheet name="modfrmCheckUpdates" sheetId="511" state="veryHidden" r:id="rId22"/>
    <sheet name="modfrmRegion" sheetId="520" state="veryHidden" r:id="rId23"/>
    <sheet name="REESTR_MO" sheetId="499" state="veryHidden" r:id="rId24"/>
    <sheet name="REESTR_ORG" sheetId="390" state="veryHidden" r:id="rId25"/>
    <sheet name="REESTR_IP" sheetId="538" state="veryHidden" r:id="rId26"/>
    <sheet name="REESTR_IP_2018" sheetId="556" state="veryHidden" r:id="rId27"/>
    <sheet name="REESTR_TER" sheetId="554" state="veryHidden" r:id="rId28"/>
    <sheet name="REESTR_CNCSN" sheetId="555" state="veryHidden" r:id="rId29"/>
    <sheet name="REESTR_OBJECT" sheetId="540" state="veryHidden" r:id="rId30"/>
    <sheet name="REESTR_STOP_REASON" sheetId="543" state="veryHidden" r:id="rId31"/>
    <sheet name="modClassifierValidate" sheetId="400" state="veryHidden" r:id="rId32"/>
    <sheet name="modCheckCyan" sheetId="541" state="veryHidden" r:id="rId33"/>
    <sheet name="modHyp" sheetId="542" state="veryHidden" r:id="rId34"/>
  </sheets>
  <definedNames>
    <definedName name="_IDОтчета">178174</definedName>
    <definedName name="_IDШаблона">178176</definedName>
    <definedName name="_Параметр_1">"'02.2009'"</definedName>
    <definedName name="_Параметр_2">"'105'"</definedName>
    <definedName name="_Параметр_3">"'1.27'"</definedName>
    <definedName name="_Параметр_4">"'01.09.2008'"</definedName>
    <definedName name="_Параметр_5">"'22.09.2008'"</definedName>
    <definedName name="_Параметр_6">"'80169210'"</definedName>
    <definedName name="_xlnm._FilterDatabase" localSheetId="6" hidden="1">Проверка!$B$4:$D$4</definedName>
    <definedName name="add_01_1">ИП!$E$184</definedName>
    <definedName name="add_01_2">ИП!$E$343</definedName>
    <definedName name="add_01_3">ИП!$E$397</definedName>
    <definedName name="add_02_1">'Территории ИП'!$E$10</definedName>
    <definedName name="add_com">Комментарии!$E$9</definedName>
    <definedName name="all_year_list">TEHSHEET!$E$2:$E$32</definedName>
    <definedName name="anscount" hidden="1">1</definedName>
    <definedName name="begin_year_list">TEHSHEET!$C$2:$C$2</definedName>
    <definedName name="change_ip">Титульный!$F$54</definedName>
    <definedName name="change_url">Титульный!$F$55</definedName>
    <definedName name="CheckBC_ws_01">ИП!$D$10:$AP$397</definedName>
    <definedName name="chkGetUpdatesValue">Инструкция!$AA$102</definedName>
    <definedName name="chkNoUpdatesValue">Инструкция!$AA$104</definedName>
    <definedName name="code">Инструкция!$B$2</definedName>
    <definedName name="concession">Титульный!$F$35</definedName>
    <definedName name="date_end">Титульный!$F$41</definedName>
    <definedName name="date_start">Титульный!$F$40</definedName>
    <definedName name="decision_date">Титульный!$F$49</definedName>
    <definedName name="decision_name">Титульный!$F$46</definedName>
    <definedName name="decision_nmbr">Титульный!$F$48</definedName>
    <definedName name="decision_type">Титульный!$F$47</definedName>
    <definedName name="decision_url">Титульный!$F$50</definedName>
    <definedName name="decision_url_actual">Титульный!$F$51</definedName>
    <definedName name="et_com">et_union!$18:$18</definedName>
    <definedName name="et_ListComm">et_union!$2:$2</definedName>
    <definedName name="et_mr_list">et_union!$E$20</definedName>
    <definedName name="et_ws_01_ifin">et_union!$14:$14</definedName>
    <definedName name="et_ws_01_ifin_lock">et_union!$16:$16</definedName>
    <definedName name="et_ws_01_m">et_union!$4:$8</definedName>
    <definedName name="et_ws_01_m_lock">et_union!$28:$32</definedName>
    <definedName name="et_ws_01_obj">et_union!$10:$12</definedName>
    <definedName name="et_ws_01_obj_lock">et_union!$34:$36</definedName>
    <definedName name="et_ws_02_1">et_union!$20:$20</definedName>
    <definedName name="fil_name">Титульный!$F$19</definedName>
    <definedName name="FirstLine">Инструкция!$A$6</definedName>
    <definedName name="flag_ip">Титульный!$H$13</definedName>
    <definedName name="god">Титульный!$F$9</definedName>
    <definedName name="group_list">TEHSHEET!$I$2:$I$7</definedName>
    <definedName name="inn">Титульный!$F$17</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Инструкция!$70:$82</definedName>
    <definedName name="Instr_7">Инструкция!$83:$99</definedName>
    <definedName name="Instr_8">Инструкция!$100:$114</definedName>
    <definedName name="instr_hyp1">Инструкция!$K$58</definedName>
    <definedName name="instr_hyp5">Инструкция!$K$84</definedName>
    <definedName name="ip_cost">Титульный!$J$13</definedName>
    <definedName name="ip_list">TEHSHEET!$B$2:$B$2</definedName>
    <definedName name="ip_name">Титульный!$F$13</definedName>
    <definedName name="ist_fin_list">TEHSHEET!$H$2:$H$13</definedName>
    <definedName name="IstFin_Range">ИП!$E$10:$F$26</definedName>
    <definedName name="kpp">Титульный!$F$18</definedName>
    <definedName name="LIST_MR_MO_OKTMO">REESTR_MO!$A$1:$D$97</definedName>
    <definedName name="logical">TEHSHEET!$G$2:$G$3</definedName>
    <definedName name="mo_col_02">'Территории ИП'!$F$1</definedName>
    <definedName name="MO_LIST_10">REESTR_MO!$B$41:$B$44</definedName>
    <definedName name="MO_LIST_11">REESTR_MO!$B$45:$B$48</definedName>
    <definedName name="MO_LIST_12">REESTR_MO!$B$49:$B$54</definedName>
    <definedName name="MO_LIST_13">REESTR_MO!$B$55:$B$60</definedName>
    <definedName name="MO_LIST_14">REESTR_MO!$B$61:$B$72</definedName>
    <definedName name="MO_LIST_15">REESTR_MO!$B$73:$B$78</definedName>
    <definedName name="MO_LIST_16">REESTR_MO!$B$79:$B$85</definedName>
    <definedName name="MO_LIST_17">REESTR_MO!$B$86:$B$94</definedName>
    <definedName name="MO_LIST_18">REESTR_MO!$B$95</definedName>
    <definedName name="MO_LIST_19">REESTR_MO!$B$96</definedName>
    <definedName name="MO_LIST_2">REESTR_MO!$B$2:$B$5</definedName>
    <definedName name="MO_LIST_20">REESTR_MO!$B$97</definedName>
    <definedName name="MO_LIST_3">REESTR_MO!$B$6:$B$11</definedName>
    <definedName name="MO_LIST_4">REESTR_MO!$B$12:$B$15</definedName>
    <definedName name="MO_LIST_5">REESTR_MO!$B$16:$B$21</definedName>
    <definedName name="MO_LIST_6">REESTR_MO!$B$22:$B$26</definedName>
    <definedName name="MO_LIST_7">REESTR_MO!$B$27:$B$31</definedName>
    <definedName name="MO_LIST_8">REESTR_MO!$B$32:$B$35</definedName>
    <definedName name="MO_LIST_9">REESTR_MO!$B$36:$B$40</definedName>
    <definedName name="MONTH">TEHSHEET!$F$2:$F$13</definedName>
    <definedName name="month_list">TEHSHEET!$F$2:$F$13</definedName>
    <definedName name="mr_col_02">'Территории ИП'!$E$1</definedName>
    <definedName name="MR_LIST">REESTR_MO!$E$2:$E$20</definedName>
    <definedName name="nds">Титульный!$F$24</definedName>
    <definedName name="nvv">Титульный!$F$37</definedName>
    <definedName name="nvv_cost">ИП!$AQ$4</definedName>
    <definedName name="oktmo_col_02">'Территории ИП'!$G$1</definedName>
    <definedName name="OKTMO_TYPE_LIST">REESTR_MO!$C$2:$D$98</definedName>
    <definedName name="org">Титульный!$F$16</definedName>
    <definedName name="Org_Address">Титульный!$F$63:$F$64</definedName>
    <definedName name="org_form">Титульный!$F$21</definedName>
    <definedName name="Org_otv_lico">Титульный!$F$66:$F$69</definedName>
    <definedName name="pDel_Comm">Комментарии!$C$8:$C$9</definedName>
    <definedName name="period">Титульный!$F$43</definedName>
    <definedName name="plan_version">Титульный!$H$7</definedName>
    <definedName name="podgroup_1_list">TEHSHEET!$J$2:$J$5</definedName>
    <definedName name="podgroup_3_list">TEHSHEET!$K$2:$K$3</definedName>
    <definedName name="podgroup_5_list">TEHSHEET!$L$2:$L$3</definedName>
    <definedName name="quality">Титульный!$F$33</definedName>
    <definedName name="REESTR_CNCSN_RANGE">REESTR_CNCSN!$A$2:$Y$2</definedName>
    <definedName name="REESTR_IP_RANGE">REESTR_IP!$A$2:$Q$22</definedName>
    <definedName name="REESTR_IP_STOP_REASON">REESTR_STOP_REASON!$A$2:$D$3</definedName>
    <definedName name="REESTR_MR_MO_OKTMO_RANGE">'Территории ИП'!$D$9:$H$9</definedName>
    <definedName name="REGION">TEHSHEET!$A$2:$A$87</definedName>
    <definedName name="region_name">Титульный!$F$7</definedName>
    <definedName name="rst_org_id_ip">Титульный!$I$13</definedName>
    <definedName name="rst_org_id_org">Титульный!$I$16</definedName>
    <definedName name="SAPBEXrevision" hidden="1">1</definedName>
    <definedName name="SAPBEXsysID" hidden="1">"BW2"</definedName>
    <definedName name="SAPBEXwbID" hidden="1">"479GSPMTNK9HM4ZSIVE5K2SH6"</definedName>
    <definedName name="spr_ip_end_list">TEHSHEET!$N$2:$N$3</definedName>
    <definedName name="spr_ip_type_list">TEHSHEET!$O$2:$O$4</definedName>
    <definedName name="spr_ip_type_list_change">TEHSHEET!$P$2:$Q$9</definedName>
    <definedName name="spr_ks">TEHSHEET!$S$2:$S$3</definedName>
    <definedName name="spr_pok_kach">TEHSHEET!$M$2:$M$4</definedName>
    <definedName name="spr_type">TEHSHEET!$U$2:$U$4</definedName>
    <definedName name="spr_type_report">TEHSHEET!$R$2:$R$3</definedName>
    <definedName name="status_ip">Титульный!$F$31</definedName>
    <definedName name="stop_description">Титульный!$F$59</definedName>
    <definedName name="stop_reason">Титульный!$F$58</definedName>
    <definedName name="stop_url">Титульный!$F$60</definedName>
    <definedName name="type_template">Титульный!$F$11</definedName>
    <definedName name="UpdStatus">Инструкция!$AA$1</definedName>
    <definedName name="vdet">Титульный!$F$22</definedName>
    <definedName name="version">Инструкция!$B$3</definedName>
    <definedName name="ws_01_at_length_cncsn">ИП!$AJ:$AO</definedName>
    <definedName name="ws_01_at_length_event">ИП!$H:$M</definedName>
    <definedName name="ws_01_at_length_object">ИП!$R:$AD</definedName>
    <definedName name="ws_01_col_0_d">ИП!$AX$1</definedName>
    <definedName name="ws_01_col_0_p">ИП!$AV$1</definedName>
    <definedName name="ws_01_col_0_up">ИП!$AW$1</definedName>
    <definedName name="ws_01_col_1_d">ИП!$BA$1</definedName>
    <definedName name="ws_01_col_1_p">ИП!$AY$1</definedName>
    <definedName name="ws_01_col_1_up">ИП!$AZ$1</definedName>
    <definedName name="ws_01_col_2_d">ИП!$BD$1</definedName>
    <definedName name="ws_01_col_2_p">ИП!$BB$1</definedName>
    <definedName name="ws_01_col_2_up">ИП!$BC$1</definedName>
    <definedName name="ws_01_col_3_d">ИП!$BG$1</definedName>
    <definedName name="ws_01_col_3_p">ИП!$BE$1</definedName>
    <definedName name="ws_01_col_3_up">ИП!$BF$1</definedName>
    <definedName name="ws_01_col_4_d">ИП!$BJ$1</definedName>
    <definedName name="ws_01_col_4_p">ИП!$BH$1</definedName>
    <definedName name="ws_01_col_4_up">ИП!$BI$1</definedName>
    <definedName name="ws_01_col_add_event">ИП!$E$1</definedName>
    <definedName name="ws_01_col_add_ifin">ИП!$AG$1</definedName>
    <definedName name="ws_01_col_add_obj">ИП!$P$1</definedName>
    <definedName name="ws_01_col_all_d">ИП!$AS$1</definedName>
    <definedName name="ws_01_col_all_p">ИП!$AQ$1</definedName>
    <definedName name="ws_01_col_all_up">ИП!$AR$1</definedName>
    <definedName name="ws_01_col_change">ИП!$AP$1</definedName>
    <definedName name="ws_01_col_cncsn">ИП!$AI$1</definedName>
    <definedName name="ws_01_col_cncsn_ok">ИП!$AH$1</definedName>
    <definedName name="ws_01_col_del_event">ИП!$C$1</definedName>
    <definedName name="ws_01_col_del_ifin">ИП!$AE$1</definedName>
    <definedName name="ws_01_col_del_obj">ИП!$N$1</definedName>
    <definedName name="ws_01_col_last_d">ИП!$BM$1</definedName>
    <definedName name="ws_01_col_last_p">ИП!$BK$1</definedName>
    <definedName name="ws_01_col_last_p_copy">ИП!$BY$1</definedName>
    <definedName name="ws_01_col_last_up">ИП!$BL$1</definedName>
    <definedName name="ws_01_col_nvv">ИП!$AU$1</definedName>
    <definedName name="ws_01_col_obj_1">ИП!$BN$1</definedName>
    <definedName name="ws_01_col_obj_lgl_id">ИП!$BO$1</definedName>
    <definedName name="ws_01_col_obj_name">ИП!$Q$1</definedName>
    <definedName name="ws_01_col_oktmo">ИП!$H$1</definedName>
    <definedName name="ws_01_col_past">ИП!$AT$1</definedName>
    <definedName name="ws_01_fill">ИП!$E$2</definedName>
    <definedName name="ws_01_group_column">ИП!$E$49:$E$397</definedName>
    <definedName name="ws_01_planyear_column">ИП!$L$49:$L$397</definedName>
    <definedName name="ws_01_row_all_01">ИП!$A$49</definedName>
    <definedName name="ws_01_row_all_02">ИП!$A$189</definedName>
    <definedName name="ws_01_row_all_03">ИП!$A$348</definedName>
    <definedName name="ws_01_row_all_cncsn">ИП!$27:$44</definedName>
    <definedName name="ws_01_row_all_ip">ИП!$9:$26</definedName>
    <definedName name="ws_01_row_end">ИП!$A$397</definedName>
    <definedName name="ws_01_row_start">ИП!$A$45</definedName>
    <definedName name="ws_02_col_search_data">'Территории ИП'!$J$1</definedName>
    <definedName name="ws_02_col_ter_del">'Территории ИП'!$C$1</definedName>
    <definedName name="ws_02_fill_flag">'Территории ИП'!$C$7</definedName>
    <definedName name="year_list">TEHSHEET!$D$2:$D$18</definedName>
  </definedNames>
  <calcPr calcId="162913"/>
</workbook>
</file>

<file path=xl/calcChain.xml><?xml version="1.0" encoding="utf-8"?>
<calcChain xmlns="http://schemas.openxmlformats.org/spreadsheetml/2006/main">
  <c r="A664" i="541" l="1"/>
  <c r="A663" i="541"/>
  <c r="BX245" i="522"/>
  <c r="BR245" i="522"/>
  <c r="BM245" i="522"/>
  <c r="BJ245" i="522"/>
  <c r="BG245" i="522"/>
  <c r="BD245" i="522"/>
  <c r="BA245" i="522"/>
  <c r="AX245" i="522"/>
  <c r="AR245" i="522"/>
  <c r="AQ245" i="522"/>
  <c r="A662" i="541"/>
  <c r="A661" i="541"/>
  <c r="BX209" i="522"/>
  <c r="BR209" i="522"/>
  <c r="BM209" i="522"/>
  <c r="BJ209" i="522"/>
  <c r="BG209" i="522"/>
  <c r="BD209" i="522"/>
  <c r="BA209" i="522"/>
  <c r="AX209" i="522"/>
  <c r="AR209" i="522"/>
  <c r="AQ209" i="522"/>
  <c r="AS209" i="522" s="1"/>
  <c r="A660" i="541"/>
  <c r="A659" i="541"/>
  <c r="BX215" i="522"/>
  <c r="BR215" i="522"/>
  <c r="BM215" i="522"/>
  <c r="BJ215" i="522"/>
  <c r="BG215" i="522"/>
  <c r="BD215" i="522"/>
  <c r="BA215" i="522"/>
  <c r="AX215" i="522"/>
  <c r="AR215" i="522"/>
  <c r="AQ215" i="522"/>
  <c r="AS215" i="522" s="1"/>
  <c r="A658" i="541"/>
  <c r="A657" i="541"/>
  <c r="BX384" i="522"/>
  <c r="BR384" i="522"/>
  <c r="BM384" i="522"/>
  <c r="BJ384" i="522"/>
  <c r="BG384" i="522"/>
  <c r="BD384" i="522"/>
  <c r="BA384" i="522"/>
  <c r="AX384" i="522"/>
  <c r="AR384" i="522"/>
  <c r="AQ384" i="522"/>
  <c r="A656" i="541"/>
  <c r="A655" i="541"/>
  <c r="BX140" i="522"/>
  <c r="BR140" i="522"/>
  <c r="BM140" i="522"/>
  <c r="BJ140" i="522"/>
  <c r="BG140" i="522"/>
  <c r="BD140" i="522"/>
  <c r="BA140" i="522"/>
  <c r="AX140" i="522"/>
  <c r="AR140" i="522"/>
  <c r="AQ140" i="522"/>
  <c r="A654" i="541"/>
  <c r="A653" i="541"/>
  <c r="BX378" i="522"/>
  <c r="BR378" i="522"/>
  <c r="BM378" i="522"/>
  <c r="BJ378" i="522"/>
  <c r="BG378" i="522"/>
  <c r="BD378" i="522"/>
  <c r="BA378" i="522"/>
  <c r="AX378" i="522"/>
  <c r="AR378" i="522"/>
  <c r="AQ378" i="522"/>
  <c r="A652" i="541"/>
  <c r="A651" i="541"/>
  <c r="BX152" i="522"/>
  <c r="BR152" i="522"/>
  <c r="BM152" i="522"/>
  <c r="BJ152" i="522"/>
  <c r="BG152" i="522"/>
  <c r="BD152" i="522"/>
  <c r="BA152" i="522"/>
  <c r="AX152" i="522"/>
  <c r="AR152" i="522"/>
  <c r="AQ152" i="522"/>
  <c r="AS152" i="522" s="1"/>
  <c r="A650" i="541"/>
  <c r="A649" i="541"/>
  <c r="BX146" i="522"/>
  <c r="BR146" i="522"/>
  <c r="BM146" i="522"/>
  <c r="BJ146" i="522"/>
  <c r="BG146" i="522"/>
  <c r="BD146" i="522"/>
  <c r="BA146" i="522"/>
  <c r="AX146" i="522"/>
  <c r="AR146" i="522"/>
  <c r="AQ146" i="522"/>
  <c r="A648" i="541"/>
  <c r="A647" i="541"/>
  <c r="BX169" i="522"/>
  <c r="BR169" i="522"/>
  <c r="BM169" i="522"/>
  <c r="BJ169" i="522"/>
  <c r="BG169" i="522"/>
  <c r="BD169" i="522"/>
  <c r="BA169" i="522"/>
  <c r="AX169" i="522"/>
  <c r="AR169" i="522"/>
  <c r="AQ169" i="522"/>
  <c r="A646" i="541"/>
  <c r="A645" i="541"/>
  <c r="BX239" i="522"/>
  <c r="BR239" i="522"/>
  <c r="BM239" i="522"/>
  <c r="BJ239" i="522"/>
  <c r="BG239" i="522"/>
  <c r="BD239" i="522"/>
  <c r="BA239" i="522"/>
  <c r="AX239" i="522"/>
  <c r="AR239" i="522"/>
  <c r="AQ239" i="522"/>
  <c r="AS239" i="522" s="1"/>
  <c r="A644" i="541"/>
  <c r="A643" i="541"/>
  <c r="BX227" i="522"/>
  <c r="BR227" i="522"/>
  <c r="BM227" i="522"/>
  <c r="BJ227" i="522"/>
  <c r="BG227" i="522"/>
  <c r="BD227" i="522"/>
  <c r="BA227" i="522"/>
  <c r="AX227" i="522"/>
  <c r="AR227" i="522"/>
  <c r="AQ227" i="522"/>
  <c r="A642" i="541"/>
  <c r="A641" i="541"/>
  <c r="BX181" i="522"/>
  <c r="BR181" i="522"/>
  <c r="BM181" i="522"/>
  <c r="BJ181" i="522"/>
  <c r="BG181" i="522"/>
  <c r="BD181" i="522"/>
  <c r="BA181" i="522"/>
  <c r="AX181" i="522"/>
  <c r="AR181" i="522"/>
  <c r="AQ181" i="522"/>
  <c r="AS181" i="522" s="1"/>
  <c r="A640" i="541"/>
  <c r="A639" i="541"/>
  <c r="BX59" i="522"/>
  <c r="BR59" i="522"/>
  <c r="BM59" i="522"/>
  <c r="BJ59" i="522"/>
  <c r="BG59" i="522"/>
  <c r="BD59" i="522"/>
  <c r="BA59" i="522"/>
  <c r="AX59" i="522"/>
  <c r="AR59" i="522"/>
  <c r="AQ59" i="522"/>
  <c r="A638" i="541"/>
  <c r="A637" i="541"/>
  <c r="BX226" i="522"/>
  <c r="BR226" i="522"/>
  <c r="BM226" i="522"/>
  <c r="BJ226" i="522"/>
  <c r="BG226" i="522"/>
  <c r="BD226" i="522"/>
  <c r="BA226" i="522"/>
  <c r="AX226" i="522"/>
  <c r="AR226" i="522"/>
  <c r="AQ226" i="522"/>
  <c r="AS226" i="522" s="1"/>
  <c r="A636" i="541"/>
  <c r="A635" i="541"/>
  <c r="BX175" i="522"/>
  <c r="BR175" i="522"/>
  <c r="BM175" i="522"/>
  <c r="BJ175" i="522"/>
  <c r="BG175" i="522"/>
  <c r="BD175" i="522"/>
  <c r="BA175" i="522"/>
  <c r="AX175" i="522"/>
  <c r="AR175" i="522"/>
  <c r="AQ175" i="522"/>
  <c r="AS175" i="522" s="1"/>
  <c r="A634" i="541"/>
  <c r="A633" i="541"/>
  <c r="BX168" i="522"/>
  <c r="BR168" i="522"/>
  <c r="BM168" i="522"/>
  <c r="BJ168" i="522"/>
  <c r="BG168" i="522"/>
  <c r="BD168" i="522"/>
  <c r="BA168" i="522"/>
  <c r="AX168" i="522"/>
  <c r="AR168" i="522"/>
  <c r="AQ168" i="522"/>
  <c r="AS168" i="522" s="1"/>
  <c r="A632" i="541"/>
  <c r="A631" i="541"/>
  <c r="BX233" i="522"/>
  <c r="BR233" i="522"/>
  <c r="BM233" i="522"/>
  <c r="BJ233" i="522"/>
  <c r="BG233" i="522"/>
  <c r="BD233" i="522"/>
  <c r="BA233" i="522"/>
  <c r="AX233" i="522"/>
  <c r="AR233" i="522"/>
  <c r="AQ233" i="522"/>
  <c r="AS245" i="522" l="1"/>
  <c r="AS384" i="522"/>
  <c r="AS59" i="522"/>
  <c r="AS169" i="522"/>
  <c r="AS140" i="522"/>
  <c r="AS378" i="522"/>
  <c r="AS146" i="522"/>
  <c r="AS227" i="522"/>
  <c r="AS233" i="522"/>
  <c r="A628" i="541" l="1"/>
  <c r="A629" i="541"/>
  <c r="A630" i="541"/>
  <c r="A621" i="541"/>
  <c r="A622" i="541"/>
  <c r="A623" i="541"/>
  <c r="A624" i="541"/>
  <c r="A625" i="541"/>
  <c r="A626" i="541"/>
  <c r="A627" i="541"/>
  <c r="BX394" i="522"/>
  <c r="BR394" i="522"/>
  <c r="BM394" i="522"/>
  <c r="BJ394" i="522"/>
  <c r="BG394" i="522"/>
  <c r="BD394" i="522"/>
  <c r="BA394" i="522"/>
  <c r="AX394" i="522"/>
  <c r="AR394" i="522"/>
  <c r="AQ394" i="522"/>
  <c r="A618" i="541"/>
  <c r="A619" i="541"/>
  <c r="A620" i="541"/>
  <c r="A611" i="541"/>
  <c r="A612" i="541"/>
  <c r="A613" i="541"/>
  <c r="A614" i="541"/>
  <c r="A615" i="541"/>
  <c r="A616" i="541"/>
  <c r="A617" i="541"/>
  <c r="BX389" i="522"/>
  <c r="BR389" i="522"/>
  <c r="BM389" i="522"/>
  <c r="BJ389" i="522"/>
  <c r="BG389" i="522"/>
  <c r="BD389" i="522"/>
  <c r="BA389" i="522"/>
  <c r="AX389" i="522"/>
  <c r="AR389" i="522"/>
  <c r="AQ389" i="522"/>
  <c r="A608" i="541"/>
  <c r="A609" i="541"/>
  <c r="A610" i="541"/>
  <c r="A601" i="541"/>
  <c r="A602" i="541"/>
  <c r="A603" i="541"/>
  <c r="A604" i="541"/>
  <c r="A605" i="541"/>
  <c r="A606" i="541"/>
  <c r="A607" i="541"/>
  <c r="BX383" i="522"/>
  <c r="BR383" i="522"/>
  <c r="BM383" i="522"/>
  <c r="BJ383" i="522"/>
  <c r="BG383" i="522"/>
  <c r="BD383" i="522"/>
  <c r="BA383" i="522"/>
  <c r="AX383" i="522"/>
  <c r="AR383" i="522"/>
  <c r="AQ383" i="522"/>
  <c r="A598" i="541"/>
  <c r="A599" i="541"/>
  <c r="A600" i="541"/>
  <c r="A591" i="541"/>
  <c r="A592" i="541"/>
  <c r="A593" i="541"/>
  <c r="A594" i="541"/>
  <c r="A595" i="541"/>
  <c r="A596" i="541"/>
  <c r="A597" i="541"/>
  <c r="BX377" i="522"/>
  <c r="BR377" i="522"/>
  <c r="BM377" i="522"/>
  <c r="BJ377" i="522"/>
  <c r="BG377" i="522"/>
  <c r="BD377" i="522"/>
  <c r="BA377" i="522"/>
  <c r="AX377" i="522"/>
  <c r="AR377" i="522"/>
  <c r="AQ377" i="522"/>
  <c r="A588" i="541"/>
  <c r="A589" i="541"/>
  <c r="A590" i="541"/>
  <c r="A581" i="541"/>
  <c r="A582" i="541"/>
  <c r="A583" i="541"/>
  <c r="A584" i="541"/>
  <c r="A585" i="541"/>
  <c r="A586" i="541"/>
  <c r="A587" i="541"/>
  <c r="BX372" i="522"/>
  <c r="BR372" i="522"/>
  <c r="BM372" i="522"/>
  <c r="BJ372" i="522"/>
  <c r="BG372" i="522"/>
  <c r="BD372" i="522"/>
  <c r="BA372" i="522"/>
  <c r="AX372" i="522"/>
  <c r="AR372" i="522"/>
  <c r="AQ372" i="522"/>
  <c r="AS372" i="522" s="1"/>
  <c r="A578" i="541"/>
  <c r="A579" i="541"/>
  <c r="A580" i="541"/>
  <c r="A571" i="541"/>
  <c r="A572" i="541"/>
  <c r="A573" i="541"/>
  <c r="A574" i="541"/>
  <c r="A575" i="541"/>
  <c r="A576" i="541"/>
  <c r="A577" i="541"/>
  <c r="BX367" i="522"/>
  <c r="BR367" i="522"/>
  <c r="BM367" i="522"/>
  <c r="BJ367" i="522"/>
  <c r="BG367" i="522"/>
  <c r="BD367" i="522"/>
  <c r="BA367" i="522"/>
  <c r="AX367" i="522"/>
  <c r="AR367" i="522"/>
  <c r="AQ367" i="522"/>
  <c r="A568" i="541"/>
  <c r="A569" i="541"/>
  <c r="A570" i="541"/>
  <c r="A561" i="541"/>
  <c r="A562" i="541"/>
  <c r="A563" i="541"/>
  <c r="A564" i="541"/>
  <c r="A565" i="541"/>
  <c r="A566" i="541"/>
  <c r="A567" i="541"/>
  <c r="BX362" i="522"/>
  <c r="BR362" i="522"/>
  <c r="BM362" i="522"/>
  <c r="BJ362" i="522"/>
  <c r="BG362" i="522"/>
  <c r="BD362" i="522"/>
  <c r="BA362" i="522"/>
  <c r="AX362" i="522"/>
  <c r="AR362" i="522"/>
  <c r="AQ362" i="522"/>
  <c r="A558" i="541"/>
  <c r="A559" i="541"/>
  <c r="A560" i="541"/>
  <c r="A551" i="541"/>
  <c r="A552" i="541"/>
  <c r="A553" i="541"/>
  <c r="A554" i="541"/>
  <c r="A555" i="541"/>
  <c r="A556" i="541"/>
  <c r="A557" i="541"/>
  <c r="BX357" i="522"/>
  <c r="BR357" i="522"/>
  <c r="BM357" i="522"/>
  <c r="BJ357" i="522"/>
  <c r="BG357" i="522"/>
  <c r="BD357" i="522"/>
  <c r="BA357" i="522"/>
  <c r="AX357" i="522"/>
  <c r="AR357" i="522"/>
  <c r="AQ357" i="522"/>
  <c r="A548" i="541"/>
  <c r="A549" i="541"/>
  <c r="A550" i="541"/>
  <c r="A541" i="541"/>
  <c r="A542" i="541"/>
  <c r="A543" i="541"/>
  <c r="A544" i="541"/>
  <c r="A545" i="541"/>
  <c r="A546" i="541"/>
  <c r="A547" i="541"/>
  <c r="BX180" i="522"/>
  <c r="BR180" i="522"/>
  <c r="BM180" i="522"/>
  <c r="BJ180" i="522"/>
  <c r="BG180" i="522"/>
  <c r="BD180" i="522"/>
  <c r="BA180" i="522"/>
  <c r="AX180" i="522"/>
  <c r="AR180" i="522"/>
  <c r="AQ180" i="522"/>
  <c r="AS180" i="522" s="1"/>
  <c r="A538" i="541"/>
  <c r="A539" i="541"/>
  <c r="A540" i="541"/>
  <c r="A531" i="541"/>
  <c r="A532" i="541"/>
  <c r="A533" i="541"/>
  <c r="A534" i="541"/>
  <c r="A535" i="541"/>
  <c r="A536" i="541"/>
  <c r="A537" i="541"/>
  <c r="BX174" i="522"/>
  <c r="BR174" i="522"/>
  <c r="BM174" i="522"/>
  <c r="BJ174" i="522"/>
  <c r="BG174" i="522"/>
  <c r="BD174" i="522"/>
  <c r="BA174" i="522"/>
  <c r="AX174" i="522"/>
  <c r="AR174" i="522"/>
  <c r="AQ174" i="522"/>
  <c r="A528" i="541"/>
  <c r="A529" i="541"/>
  <c r="A530" i="541"/>
  <c r="A521" i="541"/>
  <c r="A522" i="541"/>
  <c r="A523" i="541"/>
  <c r="A524" i="541"/>
  <c r="A525" i="541"/>
  <c r="A526" i="541"/>
  <c r="A527" i="541"/>
  <c r="BX167" i="522"/>
  <c r="BR167" i="522"/>
  <c r="BM167" i="522"/>
  <c r="BJ167" i="522"/>
  <c r="BG167" i="522"/>
  <c r="BD167" i="522"/>
  <c r="BA167" i="522"/>
  <c r="AX167" i="522"/>
  <c r="AR167" i="522"/>
  <c r="AQ167" i="522"/>
  <c r="A518" i="541"/>
  <c r="A519" i="541"/>
  <c r="A520" i="541"/>
  <c r="A511" i="541"/>
  <c r="A512" i="541"/>
  <c r="A513" i="541"/>
  <c r="A514" i="541"/>
  <c r="A515" i="541"/>
  <c r="A516" i="541"/>
  <c r="A517" i="541"/>
  <c r="BX162" i="522"/>
  <c r="BR162" i="522"/>
  <c r="BM162" i="522"/>
  <c r="BJ162" i="522"/>
  <c r="BG162" i="522"/>
  <c r="BD162" i="522"/>
  <c r="BA162" i="522"/>
  <c r="AX162" i="522"/>
  <c r="AR162" i="522"/>
  <c r="AQ162" i="522"/>
  <c r="A508" i="541"/>
  <c r="A509" i="541"/>
  <c r="A510" i="541"/>
  <c r="A501" i="541"/>
  <c r="A502" i="541"/>
  <c r="A503" i="541"/>
  <c r="A504" i="541"/>
  <c r="A505" i="541"/>
  <c r="A506" i="541"/>
  <c r="A507" i="541"/>
  <c r="BX157" i="522"/>
  <c r="BR157" i="522"/>
  <c r="BM157" i="522"/>
  <c r="BJ157" i="522"/>
  <c r="BG157" i="522"/>
  <c r="BD157" i="522"/>
  <c r="BA157" i="522"/>
  <c r="AX157" i="522"/>
  <c r="AR157" i="522"/>
  <c r="AQ157" i="522"/>
  <c r="AS157" i="522" s="1"/>
  <c r="A498" i="541"/>
  <c r="A499" i="541"/>
  <c r="A500" i="541"/>
  <c r="A491" i="541"/>
  <c r="A492" i="541"/>
  <c r="A493" i="541"/>
  <c r="A494" i="541"/>
  <c r="A495" i="541"/>
  <c r="A496" i="541"/>
  <c r="A497" i="541"/>
  <c r="BX151" i="522"/>
  <c r="BR151" i="522"/>
  <c r="BM151" i="522"/>
  <c r="BJ151" i="522"/>
  <c r="BG151" i="522"/>
  <c r="BD151" i="522"/>
  <c r="BA151" i="522"/>
  <c r="AX151" i="522"/>
  <c r="AR151" i="522"/>
  <c r="AQ151" i="522"/>
  <c r="A488" i="541"/>
  <c r="A489" i="541"/>
  <c r="A490" i="541"/>
  <c r="A481" i="541"/>
  <c r="A482" i="541"/>
  <c r="A483" i="541"/>
  <c r="A484" i="541"/>
  <c r="A485" i="541"/>
  <c r="A486" i="541"/>
  <c r="A487" i="541"/>
  <c r="BX145" i="522"/>
  <c r="BR145" i="522"/>
  <c r="BM145" i="522"/>
  <c r="BJ145" i="522"/>
  <c r="BG145" i="522"/>
  <c r="BD145" i="522"/>
  <c r="BA145" i="522"/>
  <c r="AX145" i="522"/>
  <c r="AR145" i="522"/>
  <c r="AQ145" i="522"/>
  <c r="AS145" i="522" s="1"/>
  <c r="A478" i="541"/>
  <c r="A479" i="541"/>
  <c r="A480" i="541"/>
  <c r="A471" i="541"/>
  <c r="A472" i="541"/>
  <c r="A473" i="541"/>
  <c r="A474" i="541"/>
  <c r="A475" i="541"/>
  <c r="A476" i="541"/>
  <c r="A477" i="541"/>
  <c r="BX139" i="522"/>
  <c r="BR139" i="522"/>
  <c r="BM139" i="522"/>
  <c r="BJ139" i="522"/>
  <c r="BG139" i="522"/>
  <c r="BD139" i="522"/>
  <c r="BA139" i="522"/>
  <c r="AX139" i="522"/>
  <c r="AR139" i="522"/>
  <c r="AQ139" i="522"/>
  <c r="A468" i="541"/>
  <c r="A469" i="541"/>
  <c r="A470" i="541"/>
  <c r="A461" i="541"/>
  <c r="A462" i="541"/>
  <c r="A463" i="541"/>
  <c r="A464" i="541"/>
  <c r="A465" i="541"/>
  <c r="A466" i="541"/>
  <c r="A467" i="541"/>
  <c r="BX134" i="522"/>
  <c r="BR134" i="522"/>
  <c r="BM134" i="522"/>
  <c r="BJ134" i="522"/>
  <c r="BG134" i="522"/>
  <c r="BD134" i="522"/>
  <c r="BA134" i="522"/>
  <c r="AX134" i="522"/>
  <c r="AR134" i="522"/>
  <c r="AQ134" i="522"/>
  <c r="A458" i="541"/>
  <c r="A459" i="541"/>
  <c r="A460" i="541"/>
  <c r="A451" i="541"/>
  <c r="A452" i="541"/>
  <c r="A453" i="541"/>
  <c r="A454" i="541"/>
  <c r="A455" i="541"/>
  <c r="A456" i="541"/>
  <c r="A457" i="541"/>
  <c r="BX129" i="522"/>
  <c r="BR129" i="522"/>
  <c r="BM129" i="522"/>
  <c r="BJ129" i="522"/>
  <c r="BG129" i="522"/>
  <c r="BD129" i="522"/>
  <c r="BA129" i="522"/>
  <c r="AX129" i="522"/>
  <c r="AR129" i="522"/>
  <c r="AQ129" i="522"/>
  <c r="A448" i="541"/>
  <c r="A449" i="541"/>
  <c r="A450" i="541"/>
  <c r="A441" i="541"/>
  <c r="A442" i="541"/>
  <c r="A443" i="541"/>
  <c r="A444" i="541"/>
  <c r="A445" i="541"/>
  <c r="A446" i="541"/>
  <c r="A447" i="541"/>
  <c r="BX124" i="522"/>
  <c r="BR124" i="522"/>
  <c r="BM124" i="522"/>
  <c r="BJ124" i="522"/>
  <c r="BG124" i="522"/>
  <c r="BD124" i="522"/>
  <c r="BA124" i="522"/>
  <c r="AX124" i="522"/>
  <c r="AR124" i="522"/>
  <c r="AQ124" i="522"/>
  <c r="AS124" i="522" s="1"/>
  <c r="A438" i="541"/>
  <c r="A439" i="541"/>
  <c r="A440" i="541"/>
  <c r="A431" i="541"/>
  <c r="A432" i="541"/>
  <c r="A433" i="541"/>
  <c r="A434" i="541"/>
  <c r="A435" i="541"/>
  <c r="A436" i="541"/>
  <c r="A437" i="541"/>
  <c r="BX119" i="522"/>
  <c r="BR119" i="522"/>
  <c r="BM119" i="522"/>
  <c r="BJ119" i="522"/>
  <c r="BG119" i="522"/>
  <c r="BD119" i="522"/>
  <c r="BA119" i="522"/>
  <c r="AX119" i="522"/>
  <c r="AR119" i="522"/>
  <c r="AQ119" i="522"/>
  <c r="A428" i="541"/>
  <c r="A429" i="541"/>
  <c r="A430" i="541"/>
  <c r="A421" i="541"/>
  <c r="A422" i="541"/>
  <c r="A423" i="541"/>
  <c r="A424" i="541"/>
  <c r="A425" i="541"/>
  <c r="A426" i="541"/>
  <c r="A427" i="541"/>
  <c r="BX114" i="522"/>
  <c r="BR114" i="522"/>
  <c r="BM114" i="522"/>
  <c r="BJ114" i="522"/>
  <c r="BG114" i="522"/>
  <c r="BD114" i="522"/>
  <c r="BA114" i="522"/>
  <c r="AX114" i="522"/>
  <c r="AR114" i="522"/>
  <c r="AQ114" i="522"/>
  <c r="A418" i="541"/>
  <c r="A419" i="541"/>
  <c r="A420" i="541"/>
  <c r="A411" i="541"/>
  <c r="A412" i="541"/>
  <c r="A413" i="541"/>
  <c r="A414" i="541"/>
  <c r="A415" i="541"/>
  <c r="A416" i="541"/>
  <c r="A417" i="541"/>
  <c r="BX109" i="522"/>
  <c r="BR109" i="522"/>
  <c r="BM109" i="522"/>
  <c r="BJ109" i="522"/>
  <c r="BG109" i="522"/>
  <c r="BD109" i="522"/>
  <c r="BA109" i="522"/>
  <c r="AX109" i="522"/>
  <c r="AR109" i="522"/>
  <c r="AQ109" i="522"/>
  <c r="A408" i="541"/>
  <c r="A409" i="541"/>
  <c r="A410" i="541"/>
  <c r="A401" i="541"/>
  <c r="A402" i="541"/>
  <c r="A403" i="541"/>
  <c r="A404" i="541"/>
  <c r="A405" i="541"/>
  <c r="A406" i="541"/>
  <c r="A407" i="541"/>
  <c r="BX104" i="522"/>
  <c r="BR104" i="522"/>
  <c r="BM104" i="522"/>
  <c r="BJ104" i="522"/>
  <c r="BG104" i="522"/>
  <c r="BD104" i="522"/>
  <c r="BA104" i="522"/>
  <c r="AX104" i="522"/>
  <c r="AR104" i="522"/>
  <c r="AQ104" i="522"/>
  <c r="A398" i="541"/>
  <c r="A399" i="541"/>
  <c r="A400" i="541"/>
  <c r="A391" i="541"/>
  <c r="A392" i="541"/>
  <c r="A393" i="541"/>
  <c r="A394" i="541"/>
  <c r="A395" i="541"/>
  <c r="A396" i="541"/>
  <c r="A397" i="541"/>
  <c r="BX99" i="522"/>
  <c r="BR99" i="522"/>
  <c r="BM99" i="522"/>
  <c r="BJ99" i="522"/>
  <c r="BG99" i="522"/>
  <c r="BD99" i="522"/>
  <c r="BA99" i="522"/>
  <c r="AX99" i="522"/>
  <c r="AR99" i="522"/>
  <c r="AQ99" i="522"/>
  <c r="A388" i="541"/>
  <c r="A389" i="541"/>
  <c r="A390" i="541"/>
  <c r="A381" i="541"/>
  <c r="A382" i="541"/>
  <c r="A383" i="541"/>
  <c r="A384" i="541"/>
  <c r="A385" i="541"/>
  <c r="A386" i="541"/>
  <c r="A387" i="541"/>
  <c r="BX94" i="522"/>
  <c r="BR94" i="522"/>
  <c r="BM94" i="522"/>
  <c r="BJ94" i="522"/>
  <c r="BG94" i="522"/>
  <c r="BD94" i="522"/>
  <c r="BA94" i="522"/>
  <c r="AX94" i="522"/>
  <c r="AR94" i="522"/>
  <c r="AQ94" i="522"/>
  <c r="AS94" i="522" s="1"/>
  <c r="A378" i="541"/>
  <c r="A379" i="541"/>
  <c r="A380" i="541"/>
  <c r="A371" i="541"/>
  <c r="A372" i="541"/>
  <c r="A373" i="541"/>
  <c r="A374" i="541"/>
  <c r="A375" i="541"/>
  <c r="A376" i="541"/>
  <c r="A377" i="541"/>
  <c r="BX89" i="522"/>
  <c r="BR89" i="522"/>
  <c r="BM89" i="522"/>
  <c r="BJ89" i="522"/>
  <c r="BG89" i="522"/>
  <c r="BD89" i="522"/>
  <c r="BA89" i="522"/>
  <c r="AX89" i="522"/>
  <c r="AR89" i="522"/>
  <c r="AQ89" i="522"/>
  <c r="A368" i="541"/>
  <c r="A369" i="541"/>
  <c r="A370" i="541"/>
  <c r="A361" i="541"/>
  <c r="A362" i="541"/>
  <c r="A363" i="541"/>
  <c r="A364" i="541"/>
  <c r="A365" i="541"/>
  <c r="A366" i="541"/>
  <c r="A367" i="541"/>
  <c r="BX84" i="522"/>
  <c r="BR84" i="522"/>
  <c r="BM84" i="522"/>
  <c r="BJ84" i="522"/>
  <c r="BG84" i="522"/>
  <c r="BD84" i="522"/>
  <c r="BA84" i="522"/>
  <c r="AX84" i="522"/>
  <c r="AR84" i="522"/>
  <c r="AQ84" i="522"/>
  <c r="AS84" i="522" s="1"/>
  <c r="A358" i="541"/>
  <c r="A359" i="541"/>
  <c r="A360" i="541"/>
  <c r="A351" i="541"/>
  <c r="A352" i="541"/>
  <c r="A353" i="541"/>
  <c r="A354" i="541"/>
  <c r="A355" i="541"/>
  <c r="A356" i="541"/>
  <c r="A357" i="541"/>
  <c r="BX79" i="522"/>
  <c r="BR79" i="522"/>
  <c r="BM79" i="522"/>
  <c r="BJ79" i="522"/>
  <c r="BG79" i="522"/>
  <c r="BD79" i="522"/>
  <c r="BA79" i="522"/>
  <c r="AX79" i="522"/>
  <c r="AR79" i="522"/>
  <c r="AQ79" i="522"/>
  <c r="A348" i="541"/>
  <c r="A349" i="541"/>
  <c r="A350" i="541"/>
  <c r="A341" i="541"/>
  <c r="A342" i="541"/>
  <c r="A343" i="541"/>
  <c r="A344" i="541"/>
  <c r="A345" i="541"/>
  <c r="A346" i="541"/>
  <c r="A347" i="541"/>
  <c r="BX340" i="522"/>
  <c r="BR340" i="522"/>
  <c r="BM340" i="522"/>
  <c r="BJ340" i="522"/>
  <c r="BG340" i="522"/>
  <c r="BD340" i="522"/>
  <c r="BA340" i="522"/>
  <c r="AX340" i="522"/>
  <c r="AR340" i="522"/>
  <c r="AQ340" i="522"/>
  <c r="A338" i="541"/>
  <c r="A339" i="541"/>
  <c r="A340" i="541"/>
  <c r="A331" i="541"/>
  <c r="A332" i="541"/>
  <c r="A333" i="541"/>
  <c r="A334" i="541"/>
  <c r="A335" i="541"/>
  <c r="A336" i="541"/>
  <c r="A337" i="541"/>
  <c r="BX335" i="522"/>
  <c r="BR335" i="522"/>
  <c r="BM335" i="522"/>
  <c r="BJ335" i="522"/>
  <c r="BG335" i="522"/>
  <c r="BD335" i="522"/>
  <c r="BA335" i="522"/>
  <c r="AX335" i="522"/>
  <c r="AR335" i="522"/>
  <c r="AQ335" i="522"/>
  <c r="A328" i="541"/>
  <c r="A329" i="541"/>
  <c r="A330" i="541"/>
  <c r="A321" i="541"/>
  <c r="A322" i="541"/>
  <c r="A323" i="541"/>
  <c r="A324" i="541"/>
  <c r="A325" i="541"/>
  <c r="A326" i="541"/>
  <c r="A327" i="541"/>
  <c r="BX330" i="522"/>
  <c r="BR330" i="522"/>
  <c r="BM330" i="522"/>
  <c r="BJ330" i="522"/>
  <c r="BG330" i="522"/>
  <c r="BD330" i="522"/>
  <c r="BA330" i="522"/>
  <c r="AX330" i="522"/>
  <c r="AR330" i="522"/>
  <c r="AQ330" i="522"/>
  <c r="A318" i="541"/>
  <c r="A319" i="541"/>
  <c r="A320" i="541"/>
  <c r="A311" i="541"/>
  <c r="A312" i="541"/>
  <c r="A313" i="541"/>
  <c r="A314" i="541"/>
  <c r="A315" i="541"/>
  <c r="A316" i="541"/>
  <c r="A317" i="541"/>
  <c r="BX325" i="522"/>
  <c r="BR325" i="522"/>
  <c r="BM325" i="522"/>
  <c r="BJ325" i="522"/>
  <c r="BG325" i="522"/>
  <c r="BD325" i="522"/>
  <c r="BA325" i="522"/>
  <c r="AX325" i="522"/>
  <c r="AR325" i="522"/>
  <c r="AQ325" i="522"/>
  <c r="A308" i="541"/>
  <c r="A309" i="541"/>
  <c r="A310" i="541"/>
  <c r="A301" i="541"/>
  <c r="A302" i="541"/>
  <c r="A303" i="541"/>
  <c r="A304" i="541"/>
  <c r="A305" i="541"/>
  <c r="A306" i="541"/>
  <c r="A307" i="541"/>
  <c r="BX320" i="522"/>
  <c r="BR320" i="522"/>
  <c r="BM320" i="522"/>
  <c r="BJ320" i="522"/>
  <c r="BG320" i="522"/>
  <c r="BD320" i="522"/>
  <c r="BA320" i="522"/>
  <c r="AX320" i="522"/>
  <c r="AR320" i="522"/>
  <c r="AQ320" i="522"/>
  <c r="A298" i="541"/>
  <c r="A299" i="541"/>
  <c r="A300" i="541"/>
  <c r="A291" i="541"/>
  <c r="A292" i="541"/>
  <c r="A293" i="541"/>
  <c r="A294" i="541"/>
  <c r="A295" i="541"/>
  <c r="A296" i="541"/>
  <c r="A297" i="541"/>
  <c r="BX315" i="522"/>
  <c r="BR315" i="522"/>
  <c r="BM315" i="522"/>
  <c r="BJ315" i="522"/>
  <c r="BG315" i="522"/>
  <c r="BD315" i="522"/>
  <c r="BA315" i="522"/>
  <c r="AX315" i="522"/>
  <c r="AR315" i="522"/>
  <c r="AQ315" i="522"/>
  <c r="A288" i="541"/>
  <c r="A289" i="541"/>
  <c r="A290" i="541"/>
  <c r="A281" i="541"/>
  <c r="A282" i="541"/>
  <c r="A283" i="541"/>
  <c r="A284" i="541"/>
  <c r="A285" i="541"/>
  <c r="A286" i="541"/>
  <c r="A287" i="541"/>
  <c r="BX310" i="522"/>
  <c r="BR310" i="522"/>
  <c r="BM310" i="522"/>
  <c r="BJ310" i="522"/>
  <c r="BG310" i="522"/>
  <c r="BD310" i="522"/>
  <c r="BA310" i="522"/>
  <c r="AX310" i="522"/>
  <c r="AR310" i="522"/>
  <c r="AQ310" i="522"/>
  <c r="A278" i="541"/>
  <c r="A279" i="541"/>
  <c r="A280" i="541"/>
  <c r="A271" i="541"/>
  <c r="A272" i="541"/>
  <c r="A273" i="541"/>
  <c r="A274" i="541"/>
  <c r="A275" i="541"/>
  <c r="A276" i="541"/>
  <c r="A277" i="541"/>
  <c r="BX305" i="522"/>
  <c r="BR305" i="522"/>
  <c r="BM305" i="522"/>
  <c r="BJ305" i="522"/>
  <c r="BG305" i="522"/>
  <c r="BD305" i="522"/>
  <c r="BA305" i="522"/>
  <c r="AX305" i="522"/>
  <c r="AR305" i="522"/>
  <c r="AQ305" i="522"/>
  <c r="A268" i="541"/>
  <c r="A269" i="541"/>
  <c r="A270" i="541"/>
  <c r="A261" i="541"/>
  <c r="A262" i="541"/>
  <c r="A263" i="541"/>
  <c r="A264" i="541"/>
  <c r="A265" i="541"/>
  <c r="A266" i="541"/>
  <c r="A267" i="541"/>
  <c r="BX300" i="522"/>
  <c r="BR300" i="522"/>
  <c r="BM300" i="522"/>
  <c r="BJ300" i="522"/>
  <c r="BG300" i="522"/>
  <c r="BD300" i="522"/>
  <c r="BA300" i="522"/>
  <c r="AX300" i="522"/>
  <c r="AR300" i="522"/>
  <c r="AQ300" i="522"/>
  <c r="A258" i="541"/>
  <c r="A259" i="541"/>
  <c r="A260" i="541"/>
  <c r="A251" i="541"/>
  <c r="A252" i="541"/>
  <c r="A253" i="541"/>
  <c r="A254" i="541"/>
  <c r="A255" i="541"/>
  <c r="A256" i="541"/>
  <c r="A257" i="541"/>
  <c r="BX295" i="522"/>
  <c r="BR295" i="522"/>
  <c r="BM295" i="522"/>
  <c r="BJ295" i="522"/>
  <c r="BG295" i="522"/>
  <c r="BD295" i="522"/>
  <c r="BA295" i="522"/>
  <c r="AX295" i="522"/>
  <c r="AR295" i="522"/>
  <c r="AQ295" i="522"/>
  <c r="A248" i="541"/>
  <c r="A249" i="541"/>
  <c r="A250" i="541"/>
  <c r="A241" i="541"/>
  <c r="A242" i="541"/>
  <c r="A243" i="541"/>
  <c r="A244" i="541"/>
  <c r="A245" i="541"/>
  <c r="A246" i="541"/>
  <c r="A247" i="541"/>
  <c r="BX290" i="522"/>
  <c r="BR290" i="522"/>
  <c r="BM290" i="522"/>
  <c r="BJ290" i="522"/>
  <c r="BG290" i="522"/>
  <c r="BD290" i="522"/>
  <c r="BA290" i="522"/>
  <c r="AX290" i="522"/>
  <c r="AR290" i="522"/>
  <c r="AQ290" i="522"/>
  <c r="A238" i="541"/>
  <c r="A239" i="541"/>
  <c r="A240" i="541"/>
  <c r="A231" i="541"/>
  <c r="A232" i="541"/>
  <c r="A233" i="541"/>
  <c r="A234" i="541"/>
  <c r="A235" i="541"/>
  <c r="A236" i="541"/>
  <c r="A237" i="541"/>
  <c r="BX285" i="522"/>
  <c r="BR285" i="522"/>
  <c r="BM285" i="522"/>
  <c r="BJ285" i="522"/>
  <c r="BG285" i="522"/>
  <c r="BD285" i="522"/>
  <c r="BA285" i="522"/>
  <c r="AX285" i="522"/>
  <c r="AR285" i="522"/>
  <c r="AQ285" i="522"/>
  <c r="A228" i="541"/>
  <c r="A229" i="541"/>
  <c r="A230" i="541"/>
  <c r="A221" i="541"/>
  <c r="A222" i="541"/>
  <c r="A223" i="541"/>
  <c r="A224" i="541"/>
  <c r="A225" i="541"/>
  <c r="A226" i="541"/>
  <c r="A227" i="541"/>
  <c r="BX280" i="522"/>
  <c r="BR280" i="522"/>
  <c r="BM280" i="522"/>
  <c r="BJ280" i="522"/>
  <c r="BG280" i="522"/>
  <c r="BD280" i="522"/>
  <c r="BA280" i="522"/>
  <c r="AX280" i="522"/>
  <c r="AR280" i="522"/>
  <c r="AQ280" i="522"/>
  <c r="A218" i="541"/>
  <c r="A219" i="541"/>
  <c r="A220" i="541"/>
  <c r="A211" i="541"/>
  <c r="A212" i="541"/>
  <c r="A213" i="541"/>
  <c r="A214" i="541"/>
  <c r="A215" i="541"/>
  <c r="A216" i="541"/>
  <c r="A217" i="541"/>
  <c r="BX275" i="522"/>
  <c r="BR275" i="522"/>
  <c r="BM275" i="522"/>
  <c r="BJ275" i="522"/>
  <c r="BG275" i="522"/>
  <c r="BD275" i="522"/>
  <c r="BA275" i="522"/>
  <c r="AX275" i="522"/>
  <c r="AR275" i="522"/>
  <c r="AQ275" i="522"/>
  <c r="A208" i="541"/>
  <c r="A209" i="541"/>
  <c r="A210" i="541"/>
  <c r="A201" i="541"/>
  <c r="A202" i="541"/>
  <c r="A203" i="541"/>
  <c r="A204" i="541"/>
  <c r="A205" i="541"/>
  <c r="A206" i="541"/>
  <c r="A207" i="541"/>
  <c r="BX270" i="522"/>
  <c r="BR270" i="522"/>
  <c r="BM270" i="522"/>
  <c r="BJ270" i="522"/>
  <c r="BG270" i="522"/>
  <c r="BD270" i="522"/>
  <c r="BA270" i="522"/>
  <c r="AX270" i="522"/>
  <c r="AR270" i="522"/>
  <c r="AQ270" i="522"/>
  <c r="A198" i="541"/>
  <c r="A199" i="541"/>
  <c r="A200" i="541"/>
  <c r="A191" i="541"/>
  <c r="A192" i="541"/>
  <c r="A193" i="541"/>
  <c r="A194" i="541"/>
  <c r="A195" i="541"/>
  <c r="A196" i="541"/>
  <c r="A197" i="541"/>
  <c r="BX265" i="522"/>
  <c r="BR265" i="522"/>
  <c r="BM265" i="522"/>
  <c r="BJ265" i="522"/>
  <c r="BG265" i="522"/>
  <c r="BD265" i="522"/>
  <c r="BA265" i="522"/>
  <c r="AX265" i="522"/>
  <c r="AR265" i="522"/>
  <c r="AQ265" i="522"/>
  <c r="A188" i="541"/>
  <c r="A189" i="541"/>
  <c r="A190" i="541"/>
  <c r="A181" i="541"/>
  <c r="A182" i="541"/>
  <c r="A183" i="541"/>
  <c r="A184" i="541"/>
  <c r="A185" i="541"/>
  <c r="A186" i="541"/>
  <c r="A187" i="541"/>
  <c r="BX260" i="522"/>
  <c r="BR260" i="522"/>
  <c r="BM260" i="522"/>
  <c r="BJ260" i="522"/>
  <c r="BG260" i="522"/>
  <c r="BD260" i="522"/>
  <c r="BA260" i="522"/>
  <c r="AX260" i="522"/>
  <c r="AR260" i="522"/>
  <c r="AQ260" i="522"/>
  <c r="A178" i="541"/>
  <c r="A179" i="541"/>
  <c r="A180" i="541"/>
  <c r="A171" i="541"/>
  <c r="A172" i="541"/>
  <c r="A173" i="541"/>
  <c r="A174" i="541"/>
  <c r="A175" i="541"/>
  <c r="A176" i="541"/>
  <c r="A177" i="541"/>
  <c r="BX255" i="522"/>
  <c r="BR255" i="522"/>
  <c r="BM255" i="522"/>
  <c r="BJ255" i="522"/>
  <c r="BG255" i="522"/>
  <c r="BD255" i="522"/>
  <c r="BA255" i="522"/>
  <c r="AX255" i="522"/>
  <c r="AR255" i="522"/>
  <c r="AQ255" i="522"/>
  <c r="A168" i="541"/>
  <c r="A169" i="541"/>
  <c r="A170" i="541"/>
  <c r="A161" i="541"/>
  <c r="A162" i="541"/>
  <c r="A163" i="541"/>
  <c r="A164" i="541"/>
  <c r="A165" i="541"/>
  <c r="A166" i="541"/>
  <c r="A167" i="541"/>
  <c r="BX74" i="522"/>
  <c r="BR74" i="522"/>
  <c r="BM74" i="522"/>
  <c r="BJ74" i="522"/>
  <c r="BG74" i="522"/>
  <c r="BD74" i="522"/>
  <c r="BA74" i="522"/>
  <c r="AX74" i="522"/>
  <c r="AR74" i="522"/>
  <c r="AQ74" i="522"/>
  <c r="A158" i="541"/>
  <c r="A159" i="541"/>
  <c r="A160" i="541"/>
  <c r="A151" i="541"/>
  <c r="A152" i="541"/>
  <c r="A153" i="541"/>
  <c r="A154" i="541"/>
  <c r="A155" i="541"/>
  <c r="A156" i="541"/>
  <c r="A157" i="541"/>
  <c r="BX69" i="522"/>
  <c r="BR69" i="522"/>
  <c r="BM69" i="522"/>
  <c r="BJ69" i="522"/>
  <c r="BG69" i="522"/>
  <c r="BD69" i="522"/>
  <c r="BA69" i="522"/>
  <c r="AX69" i="522"/>
  <c r="AR69" i="522"/>
  <c r="AQ69" i="522"/>
  <c r="A148" i="541"/>
  <c r="A149" i="541"/>
  <c r="A150" i="541"/>
  <c r="A141" i="541"/>
  <c r="A142" i="541"/>
  <c r="A143" i="541"/>
  <c r="A144" i="541"/>
  <c r="A145" i="541"/>
  <c r="A146" i="541"/>
  <c r="A147" i="541"/>
  <c r="BX64" i="522"/>
  <c r="BR64" i="522"/>
  <c r="BM64" i="522"/>
  <c r="BJ64" i="522"/>
  <c r="BG64" i="522"/>
  <c r="BD64" i="522"/>
  <c r="BA64" i="522"/>
  <c r="AX64" i="522"/>
  <c r="AR64" i="522"/>
  <c r="AQ64" i="522"/>
  <c r="A138" i="541"/>
  <c r="A139" i="541"/>
  <c r="A140" i="541"/>
  <c r="A131" i="541"/>
  <c r="A132" i="541"/>
  <c r="A133" i="541"/>
  <c r="A134" i="541"/>
  <c r="A135" i="541"/>
  <c r="A136" i="541"/>
  <c r="A137" i="541"/>
  <c r="BX58" i="522"/>
  <c r="BR58" i="522"/>
  <c r="BM58" i="522"/>
  <c r="BJ58" i="522"/>
  <c r="BG58" i="522"/>
  <c r="BD58" i="522"/>
  <c r="BA58" i="522"/>
  <c r="AX58" i="522"/>
  <c r="AR58" i="522"/>
  <c r="AQ58" i="522"/>
  <c r="A128" i="541"/>
  <c r="A129" i="541"/>
  <c r="A130" i="541"/>
  <c r="A121" i="541"/>
  <c r="A122" i="541"/>
  <c r="A123" i="541"/>
  <c r="A124" i="541"/>
  <c r="A125" i="541"/>
  <c r="A126" i="541"/>
  <c r="A127" i="541"/>
  <c r="BX250" i="522"/>
  <c r="BR250" i="522"/>
  <c r="BM250" i="522"/>
  <c r="BJ250" i="522"/>
  <c r="BG250" i="522"/>
  <c r="BD250" i="522"/>
  <c r="BA250" i="522"/>
  <c r="AX250" i="522"/>
  <c r="AR250" i="522"/>
  <c r="AQ250" i="522"/>
  <c r="AS250" i="522" s="1"/>
  <c r="A118" i="541"/>
  <c r="A119" i="541"/>
  <c r="A120" i="541"/>
  <c r="A111" i="541"/>
  <c r="A112" i="541"/>
  <c r="A113" i="541"/>
  <c r="A114" i="541"/>
  <c r="A115" i="541"/>
  <c r="A116" i="541"/>
  <c r="A117" i="541"/>
  <c r="BX244" i="522"/>
  <c r="BR244" i="522"/>
  <c r="BM244" i="522"/>
  <c r="BJ244" i="522"/>
  <c r="BG244" i="522"/>
  <c r="BD244" i="522"/>
  <c r="BA244" i="522"/>
  <c r="AX244" i="522"/>
  <c r="AR244" i="522"/>
  <c r="AQ244" i="522"/>
  <c r="A108" i="541"/>
  <c r="A109" i="541"/>
  <c r="A110" i="541"/>
  <c r="A101" i="541"/>
  <c r="A102" i="541"/>
  <c r="A103" i="541"/>
  <c r="A104" i="541"/>
  <c r="A105" i="541"/>
  <c r="A106" i="541"/>
  <c r="A107" i="541"/>
  <c r="BX238" i="522"/>
  <c r="BR238" i="522"/>
  <c r="BM238" i="522"/>
  <c r="BJ238" i="522"/>
  <c r="BG238" i="522"/>
  <c r="BD238" i="522"/>
  <c r="BA238" i="522"/>
  <c r="AX238" i="522"/>
  <c r="AR238" i="522"/>
  <c r="AQ238" i="522"/>
  <c r="AS238" i="522" s="1"/>
  <c r="A98" i="541"/>
  <c r="A99" i="541"/>
  <c r="A100" i="541"/>
  <c r="A91" i="541"/>
  <c r="A92" i="541"/>
  <c r="A93" i="541"/>
  <c r="A94" i="541"/>
  <c r="A95" i="541"/>
  <c r="A96" i="541"/>
  <c r="A97" i="541"/>
  <c r="BX232" i="522"/>
  <c r="BR232" i="522"/>
  <c r="BM232" i="522"/>
  <c r="BJ232" i="522"/>
  <c r="BG232" i="522"/>
  <c r="BD232" i="522"/>
  <c r="BA232" i="522"/>
  <c r="AX232" i="522"/>
  <c r="AR232" i="522"/>
  <c r="AQ232" i="522"/>
  <c r="A88" i="541"/>
  <c r="A89" i="541"/>
  <c r="A90" i="541"/>
  <c r="A81" i="541"/>
  <c r="A82" i="541"/>
  <c r="A83" i="541"/>
  <c r="A84" i="541"/>
  <c r="A85" i="541"/>
  <c r="A86" i="541"/>
  <c r="A87" i="541"/>
  <c r="BX225" i="522"/>
  <c r="BR225" i="522"/>
  <c r="BM225" i="522"/>
  <c r="BJ225" i="522"/>
  <c r="BG225" i="522"/>
  <c r="BD225" i="522"/>
  <c r="BA225" i="522"/>
  <c r="AX225" i="522"/>
  <c r="AR225" i="522"/>
  <c r="AQ225" i="522"/>
  <c r="AS225" i="522" s="1"/>
  <c r="A78" i="541"/>
  <c r="A79" i="541"/>
  <c r="A80" i="541"/>
  <c r="A71" i="541"/>
  <c r="A72" i="541"/>
  <c r="A73" i="541"/>
  <c r="A74" i="541"/>
  <c r="A75" i="541"/>
  <c r="A76" i="541"/>
  <c r="A77" i="541"/>
  <c r="BX220" i="522"/>
  <c r="BR220" i="522"/>
  <c r="BM220" i="522"/>
  <c r="BJ220" i="522"/>
  <c r="BG220" i="522"/>
  <c r="BD220" i="522"/>
  <c r="BA220" i="522"/>
  <c r="AX220" i="522"/>
  <c r="AR220" i="522"/>
  <c r="AQ220" i="522"/>
  <c r="A68" i="541"/>
  <c r="A69" i="541"/>
  <c r="A70" i="541"/>
  <c r="A61" i="541"/>
  <c r="A62" i="541"/>
  <c r="A63" i="541"/>
  <c r="A64" i="541"/>
  <c r="A65" i="541"/>
  <c r="A66" i="541"/>
  <c r="A67" i="541"/>
  <c r="BX214" i="522"/>
  <c r="BR214" i="522"/>
  <c r="BM214" i="522"/>
  <c r="BJ214" i="522"/>
  <c r="BG214" i="522"/>
  <c r="BD214" i="522"/>
  <c r="BA214" i="522"/>
  <c r="AX214" i="522"/>
  <c r="AR214" i="522"/>
  <c r="AQ214" i="522"/>
  <c r="AS214" i="522" s="1"/>
  <c r="A58" i="541"/>
  <c r="A59" i="541"/>
  <c r="A60" i="541"/>
  <c r="A51" i="541"/>
  <c r="A52" i="541"/>
  <c r="A53" i="541"/>
  <c r="A54" i="541"/>
  <c r="A55" i="541"/>
  <c r="A56" i="541"/>
  <c r="A57" i="541"/>
  <c r="BX208" i="522"/>
  <c r="BR208" i="522"/>
  <c r="BM208" i="522"/>
  <c r="BJ208" i="522"/>
  <c r="BG208" i="522"/>
  <c r="BD208" i="522"/>
  <c r="BA208" i="522"/>
  <c r="AX208" i="522"/>
  <c r="AR208" i="522"/>
  <c r="AQ208" i="522"/>
  <c r="A48" i="541"/>
  <c r="A49" i="541"/>
  <c r="A50" i="541"/>
  <c r="A41" i="541"/>
  <c r="A42" i="541"/>
  <c r="A43" i="541"/>
  <c r="A44" i="541"/>
  <c r="A45" i="541"/>
  <c r="A46" i="541"/>
  <c r="A47" i="541"/>
  <c r="BX203" i="522"/>
  <c r="BR203" i="522"/>
  <c r="BM203" i="522"/>
  <c r="BJ203" i="522"/>
  <c r="BG203" i="522"/>
  <c r="BD203" i="522"/>
  <c r="BA203" i="522"/>
  <c r="AX203" i="522"/>
  <c r="AR203" i="522"/>
  <c r="AQ203" i="522"/>
  <c r="AS203" i="522" s="1"/>
  <c r="A38" i="541"/>
  <c r="A39" i="541"/>
  <c r="A40" i="541"/>
  <c r="A31" i="541"/>
  <c r="A32" i="541"/>
  <c r="A33" i="541"/>
  <c r="A34" i="541"/>
  <c r="A35" i="541"/>
  <c r="A36" i="541"/>
  <c r="A37" i="541"/>
  <c r="BX198" i="522"/>
  <c r="BR198" i="522"/>
  <c r="BM198" i="522"/>
  <c r="BJ198" i="522"/>
  <c r="BG198" i="522"/>
  <c r="BD198" i="522"/>
  <c r="BA198" i="522"/>
  <c r="AX198" i="522"/>
  <c r="AR198" i="522"/>
  <c r="AQ198" i="522"/>
  <c r="AS383" i="522" l="1"/>
  <c r="AS79" i="522"/>
  <c r="AS89" i="522"/>
  <c r="AS99" i="522"/>
  <c r="AS139" i="522"/>
  <c r="AS151" i="522"/>
  <c r="AS162" i="522"/>
  <c r="AS174" i="522"/>
  <c r="AS367" i="522"/>
  <c r="AS394" i="522"/>
  <c r="AS389" i="522"/>
  <c r="AS377" i="522"/>
  <c r="AS362" i="522"/>
  <c r="AS357" i="522"/>
  <c r="AS64" i="522"/>
  <c r="AS167" i="522"/>
  <c r="AS134" i="522"/>
  <c r="AS129" i="522"/>
  <c r="AS119" i="522"/>
  <c r="AS114" i="522"/>
  <c r="AS109" i="522"/>
  <c r="AS104" i="522"/>
  <c r="AS280" i="522"/>
  <c r="AS198" i="522"/>
  <c r="AS208" i="522"/>
  <c r="AS244" i="522"/>
  <c r="AS58" i="522"/>
  <c r="AS275" i="522"/>
  <c r="AS285" i="522"/>
  <c r="AS305" i="522"/>
  <c r="AS325" i="522"/>
  <c r="AS270" i="522"/>
  <c r="AS340" i="522"/>
  <c r="AS260" i="522"/>
  <c r="AS74" i="522"/>
  <c r="AS220" i="522"/>
  <c r="AS335" i="522"/>
  <c r="AS265" i="522"/>
  <c r="AS69" i="522"/>
  <c r="AS300" i="522"/>
  <c r="AS315" i="522"/>
  <c r="AS310" i="522"/>
  <c r="AS320" i="522"/>
  <c r="AS330" i="522"/>
  <c r="AS295" i="522"/>
  <c r="AS290" i="522"/>
  <c r="AS255" i="522"/>
  <c r="AS232" i="522"/>
  <c r="A28" i="541" l="1"/>
  <c r="A29" i="541"/>
  <c r="A30" i="541"/>
  <c r="A21" i="541"/>
  <c r="A22" i="541"/>
  <c r="A23" i="541"/>
  <c r="A24" i="541"/>
  <c r="A25" i="541"/>
  <c r="A26" i="541"/>
  <c r="A27" i="541"/>
  <c r="BX352" i="522"/>
  <c r="BR352" i="522"/>
  <c r="BM352" i="522"/>
  <c r="BJ352" i="522"/>
  <c r="BG352" i="522"/>
  <c r="BD352" i="522"/>
  <c r="BA352" i="522"/>
  <c r="AX352" i="522"/>
  <c r="AR352" i="522"/>
  <c r="AQ352" i="522"/>
  <c r="AS352" i="522" s="1"/>
  <c r="A18" i="541" l="1"/>
  <c r="A19" i="541"/>
  <c r="A20" i="541"/>
  <c r="A11" i="541"/>
  <c r="A12" i="541"/>
  <c r="A13" i="541"/>
  <c r="A14" i="541"/>
  <c r="A15" i="541"/>
  <c r="A16" i="541"/>
  <c r="A17" i="541"/>
  <c r="BX193" i="522"/>
  <c r="BR193" i="522"/>
  <c r="BM193" i="522"/>
  <c r="BJ193" i="522"/>
  <c r="BG193" i="522"/>
  <c r="BD193" i="522"/>
  <c r="BA193" i="522"/>
  <c r="AX193" i="522"/>
  <c r="AR193" i="522"/>
  <c r="AQ193" i="522"/>
  <c r="A8" i="541"/>
  <c r="A9" i="541"/>
  <c r="A10" i="541"/>
  <c r="A1" i="541"/>
  <c r="A2" i="541"/>
  <c r="A3" i="541"/>
  <c r="A4" i="541"/>
  <c r="A5" i="541"/>
  <c r="A6" i="541"/>
  <c r="A7" i="541"/>
  <c r="BX53" i="522"/>
  <c r="BR53" i="522"/>
  <c r="BM53" i="522"/>
  <c r="BJ53" i="522"/>
  <c r="BG53" i="522"/>
  <c r="BD53" i="522"/>
  <c r="BA53" i="522"/>
  <c r="AX53" i="522"/>
  <c r="AR53" i="522"/>
  <c r="AQ53" i="522"/>
  <c r="H9" i="537"/>
  <c r="AQ4" i="522"/>
  <c r="AS53" i="522" l="1"/>
  <c r="AS193" i="522"/>
  <c r="BX16" i="527"/>
  <c r="B3" i="518"/>
  <c r="BR16" i="527" l="1"/>
  <c r="BM16" i="527"/>
  <c r="BJ16" i="527"/>
  <c r="BG16" i="527"/>
  <c r="BD16" i="527"/>
  <c r="BA16" i="527"/>
  <c r="AX16" i="527"/>
  <c r="AR16" i="527"/>
  <c r="AQ16" i="527"/>
  <c r="AS16" i="527"/>
  <c r="E51" i="521"/>
  <c r="AD4" i="522"/>
  <c r="AQ3" i="522"/>
  <c r="AD3" i="522"/>
  <c r="BX35" i="527"/>
  <c r="BR35" i="527"/>
  <c r="BM35" i="527"/>
  <c r="BJ35" i="527"/>
  <c r="BG35" i="527"/>
  <c r="BD35" i="527"/>
  <c r="BA35" i="527"/>
  <c r="AX35" i="527"/>
  <c r="AR35" i="527"/>
  <c r="AQ35" i="527"/>
  <c r="AS35" i="527" s="1"/>
  <c r="BM30" i="527"/>
  <c r="BJ30" i="527"/>
  <c r="BG30" i="527"/>
  <c r="BD30" i="527"/>
  <c r="BA30" i="527"/>
  <c r="AX30" i="527"/>
  <c r="AR30" i="527"/>
  <c r="AQ30" i="527"/>
  <c r="AS30" i="527" s="1"/>
  <c r="BX30" i="527"/>
  <c r="BR30" i="527"/>
  <c r="H20" i="527"/>
  <c r="AU23" i="527"/>
  <c r="AT348" i="522"/>
  <c r="AT189" i="522"/>
  <c r="AT49" i="522"/>
  <c r="AU49" i="522"/>
  <c r="AU189" i="522"/>
  <c r="AU348" i="522"/>
  <c r="AU346" i="522"/>
  <c r="AU187" i="522"/>
  <c r="AU47" i="522"/>
  <c r="AU7" i="522"/>
  <c r="BX44" i="522"/>
  <c r="AU44" i="522" s="1"/>
  <c r="BX43" i="522"/>
  <c r="AU43" i="522" s="1"/>
  <c r="BX41" i="522"/>
  <c r="AU41" i="522" s="1"/>
  <c r="BX40" i="522"/>
  <c r="AU40" i="522" s="1"/>
  <c r="BX39" i="522"/>
  <c r="AU39" i="522" s="1"/>
  <c r="BX37" i="522"/>
  <c r="AZ37" i="522" s="1"/>
  <c r="BX36" i="522"/>
  <c r="AU36" i="522" s="1"/>
  <c r="BX35" i="522"/>
  <c r="AU35" i="522" s="1"/>
  <c r="BX33" i="522"/>
  <c r="AU33" i="522" s="1"/>
  <c r="BX32" i="522"/>
  <c r="BI32" i="522" s="1"/>
  <c r="BX31" i="522"/>
  <c r="AU31" i="522" s="1"/>
  <c r="BX30" i="522"/>
  <c r="BF30" i="522" s="1"/>
  <c r="BX14" i="527"/>
  <c r="BX11" i="527"/>
  <c r="BX6" i="527"/>
  <c r="BM346" i="522"/>
  <c r="BL346" i="522"/>
  <c r="BK346" i="522"/>
  <c r="BJ346" i="522"/>
  <c r="BI346" i="522"/>
  <c r="BH346" i="522"/>
  <c r="BG346" i="522"/>
  <c r="BF346" i="522"/>
  <c r="BE346" i="522"/>
  <c r="BD346" i="522"/>
  <c r="BC346" i="522"/>
  <c r="BB346" i="522"/>
  <c r="BA346" i="522"/>
  <c r="AZ346" i="522"/>
  <c r="AY346" i="522"/>
  <c r="AX346" i="522"/>
  <c r="AW346" i="522"/>
  <c r="AV346" i="522"/>
  <c r="BM187" i="522"/>
  <c r="BL187" i="522"/>
  <c r="BK187" i="522"/>
  <c r="BJ187" i="522"/>
  <c r="BI187" i="522"/>
  <c r="BH187" i="522"/>
  <c r="BG187" i="522"/>
  <c r="BF187" i="522"/>
  <c r="BE187" i="522"/>
  <c r="BD187" i="522"/>
  <c r="BC187" i="522"/>
  <c r="BB187" i="522"/>
  <c r="BA187" i="522"/>
  <c r="AZ187" i="522"/>
  <c r="AY187" i="522"/>
  <c r="AX187" i="522"/>
  <c r="AW187" i="522"/>
  <c r="AV187" i="522"/>
  <c r="BM47" i="522"/>
  <c r="BL47" i="522"/>
  <c r="BK47" i="522"/>
  <c r="BJ47" i="522"/>
  <c r="BI47" i="522"/>
  <c r="BH47" i="522"/>
  <c r="BG47" i="522"/>
  <c r="BF47" i="522"/>
  <c r="BE47" i="522"/>
  <c r="BD47" i="522"/>
  <c r="BC47" i="522"/>
  <c r="BB47" i="522"/>
  <c r="BA47" i="522"/>
  <c r="AZ47" i="522"/>
  <c r="AY47" i="522"/>
  <c r="AX47" i="522"/>
  <c r="AW47" i="522"/>
  <c r="AV47" i="522"/>
  <c r="BM7" i="522"/>
  <c r="BK7" i="522"/>
  <c r="BJ7" i="522"/>
  <c r="BH7" i="522"/>
  <c r="BG7" i="522"/>
  <c r="BE7" i="522"/>
  <c r="BD7" i="522"/>
  <c r="BB7" i="522"/>
  <c r="BA7" i="522"/>
  <c r="AY7" i="522"/>
  <c r="AX7" i="522"/>
  <c r="AV7" i="522"/>
  <c r="BL7" i="522"/>
  <c r="BI7" i="522"/>
  <c r="BF7" i="522"/>
  <c r="BC7" i="522"/>
  <c r="AZ7" i="522"/>
  <c r="AW7" i="522"/>
  <c r="BR6" i="527"/>
  <c r="BR11" i="527"/>
  <c r="BR14" i="527"/>
  <c r="BR26" i="522"/>
  <c r="BL26" i="522" s="1"/>
  <c r="BR25" i="522"/>
  <c r="BE25" i="522" s="1"/>
  <c r="BR23" i="522"/>
  <c r="BL23" i="522" s="1"/>
  <c r="BR22" i="522"/>
  <c r="BK22" i="522" s="1"/>
  <c r="BR21" i="522"/>
  <c r="BL21" i="522" s="1"/>
  <c r="BR19" i="522"/>
  <c r="BL19" i="522" s="1"/>
  <c r="BR18" i="522"/>
  <c r="BL18" i="522" s="1"/>
  <c r="BR17" i="522"/>
  <c r="BI17" i="522" s="1"/>
  <c r="BR15" i="522"/>
  <c r="AU15" i="522" s="1"/>
  <c r="BR14" i="522"/>
  <c r="BI14" i="522" s="1"/>
  <c r="BR13" i="522"/>
  <c r="BE13" i="522" s="1"/>
  <c r="BR12" i="522"/>
  <c r="BI12" i="522" s="1"/>
  <c r="BM23" i="527"/>
  <c r="BL23" i="527"/>
  <c r="BK23" i="527"/>
  <c r="BJ23" i="527"/>
  <c r="BI23" i="527"/>
  <c r="BH23" i="527"/>
  <c r="BG23" i="527"/>
  <c r="BF23" i="527"/>
  <c r="BE23" i="527"/>
  <c r="BD23" i="527"/>
  <c r="BC23" i="527"/>
  <c r="BB23" i="527"/>
  <c r="BA23" i="527"/>
  <c r="AZ23" i="527"/>
  <c r="AY23" i="527"/>
  <c r="AX23" i="527"/>
  <c r="AW23" i="527"/>
  <c r="AV23" i="527"/>
  <c r="AT26" i="522"/>
  <c r="AT25" i="522"/>
  <c r="AT23" i="522"/>
  <c r="AT22" i="522"/>
  <c r="AT21" i="522"/>
  <c r="AT19" i="522"/>
  <c r="AT18" i="522"/>
  <c r="AT17" i="522"/>
  <c r="AT13" i="522"/>
  <c r="AT14" i="522"/>
  <c r="AT15" i="522"/>
  <c r="AT12" i="522"/>
  <c r="AQ5" i="522"/>
  <c r="D5" i="537"/>
  <c r="BM11" i="527"/>
  <c r="BJ11" i="527"/>
  <c r="BG11" i="527"/>
  <c r="BD11" i="527"/>
  <c r="BA11" i="527"/>
  <c r="AX11" i="527"/>
  <c r="AR11" i="527"/>
  <c r="AQ11" i="527"/>
  <c r="BH49" i="522"/>
  <c r="BL348" i="522"/>
  <c r="BK348" i="522"/>
  <c r="BI348" i="522"/>
  <c r="BH348" i="522"/>
  <c r="BF348" i="522"/>
  <c r="BE348" i="522"/>
  <c r="BC348" i="522"/>
  <c r="BB348" i="522"/>
  <c r="AZ348" i="522"/>
  <c r="AY348" i="522"/>
  <c r="AW348" i="522"/>
  <c r="AV348" i="522"/>
  <c r="AR348" i="522"/>
  <c r="AQ348" i="522"/>
  <c r="BL189" i="522"/>
  <c r="BK189" i="522"/>
  <c r="BI189" i="522"/>
  <c r="BH189" i="522"/>
  <c r="BF189" i="522"/>
  <c r="BE189" i="522"/>
  <c r="BC189" i="522"/>
  <c r="BB189" i="522"/>
  <c r="AZ189" i="522"/>
  <c r="AY189" i="522"/>
  <c r="AW189" i="522"/>
  <c r="AV189" i="522"/>
  <c r="AR189" i="522"/>
  <c r="AQ189" i="522"/>
  <c r="BL49" i="522"/>
  <c r="BK49" i="522"/>
  <c r="BF49" i="522"/>
  <c r="BC49" i="522"/>
  <c r="AY49" i="522"/>
  <c r="AR14" i="527"/>
  <c r="AR6" i="527"/>
  <c r="AQ14" i="527"/>
  <c r="AQ6" i="527"/>
  <c r="BM6" i="527"/>
  <c r="BJ6" i="527"/>
  <c r="BG6" i="527"/>
  <c r="BD6" i="527"/>
  <c r="BA6" i="527"/>
  <c r="AX6" i="527"/>
  <c r="BM14" i="527"/>
  <c r="BJ14" i="527"/>
  <c r="BG14" i="527"/>
  <c r="BD14" i="527"/>
  <c r="BA14" i="527"/>
  <c r="AX14" i="527"/>
  <c r="D5" i="534"/>
  <c r="D4" i="522"/>
  <c r="D5" i="522"/>
  <c r="E5" i="521"/>
  <c r="B5" i="518" s="1"/>
  <c r="AQ49" i="522"/>
  <c r="BE49" i="522"/>
  <c r="AV49" i="522"/>
  <c r="AZ49" i="522"/>
  <c r="BI49" i="522"/>
  <c r="AW49" i="522"/>
  <c r="BB49" i="522"/>
  <c r="AR49" i="522"/>
  <c r="F43" i="521"/>
  <c r="B2" i="518"/>
  <c r="AY15" i="522" l="1"/>
  <c r="BA348" i="522"/>
  <c r="BC40" i="522"/>
  <c r="BM348" i="522"/>
  <c r="AV14" i="522"/>
  <c r="BL14" i="522"/>
  <c r="BK14" i="522"/>
  <c r="AY25" i="522"/>
  <c r="AU14" i="522"/>
  <c r="AZ26" i="522"/>
  <c r="BK26" i="522"/>
  <c r="BM26" i="522" s="1"/>
  <c r="BC26" i="522"/>
  <c r="BI25" i="522"/>
  <c r="BJ348" i="522"/>
  <c r="BI26" i="522"/>
  <c r="BA49" i="522"/>
  <c r="BK19" i="522"/>
  <c r="BM19" i="522" s="1"/>
  <c r="BH19" i="522"/>
  <c r="BB25" i="522"/>
  <c r="BC25" i="522"/>
  <c r="BB15" i="522"/>
  <c r="AV19" i="522"/>
  <c r="BC14" i="522"/>
  <c r="AW19" i="522"/>
  <c r="AW14" i="522"/>
  <c r="BE33" i="522"/>
  <c r="BF26" i="522"/>
  <c r="AY26" i="522"/>
  <c r="AY24" i="522" s="1"/>
  <c r="AZ22" i="522"/>
  <c r="BK15" i="522"/>
  <c r="AU25" i="522"/>
  <c r="AW25" i="522"/>
  <c r="BB26" i="522"/>
  <c r="AU17" i="522"/>
  <c r="BK12" i="522"/>
  <c r="AV37" i="522"/>
  <c r="AZ17" i="522"/>
  <c r="AX348" i="522"/>
  <c r="AU21" i="522"/>
  <c r="AV21" i="522"/>
  <c r="BL35" i="522"/>
  <c r="BC30" i="522"/>
  <c r="BB30" i="522"/>
  <c r="BH17" i="522"/>
  <c r="BJ17" i="522" s="1"/>
  <c r="BK44" i="522"/>
  <c r="BE22" i="522"/>
  <c r="BE44" i="522"/>
  <c r="BE19" i="522"/>
  <c r="AY44" i="522"/>
  <c r="BE12" i="522"/>
  <c r="BH43" i="522"/>
  <c r="AW41" i="522"/>
  <c r="BB19" i="522"/>
  <c r="BI44" i="522"/>
  <c r="BC44" i="522"/>
  <c r="AY19" i="522"/>
  <c r="AW44" i="522"/>
  <c r="AY17" i="522"/>
  <c r="BL43" i="522"/>
  <c r="BL22" i="522"/>
  <c r="BM22" i="522" s="1"/>
  <c r="AV41" i="522"/>
  <c r="BF25" i="522"/>
  <c r="BG25" i="522" s="1"/>
  <c r="BH31" i="522"/>
  <c r="BL12" i="522"/>
  <c r="BB31" i="522"/>
  <c r="BF12" i="522"/>
  <c r="AV31" i="522"/>
  <c r="AZ31" i="522"/>
  <c r="AV36" i="522"/>
  <c r="AY35" i="522"/>
  <c r="AT31" i="522"/>
  <c r="BL31" i="522"/>
  <c r="BH44" i="522"/>
  <c r="BB44" i="522"/>
  <c r="BL44" i="522"/>
  <c r="BL42" i="522" s="1"/>
  <c r="AV44" i="522"/>
  <c r="BF44" i="522"/>
  <c r="BE43" i="522"/>
  <c r="BD49" i="522"/>
  <c r="AZ44" i="522"/>
  <c r="AT41" i="522"/>
  <c r="AT44" i="522"/>
  <c r="BB40" i="522"/>
  <c r="AW43" i="522"/>
  <c r="BK39" i="522"/>
  <c r="AW12" i="522"/>
  <c r="AZ15" i="522"/>
  <c r="AW15" i="522"/>
  <c r="BL40" i="522"/>
  <c r="AY39" i="522"/>
  <c r="AW17" i="522"/>
  <c r="AX49" i="522"/>
  <c r="AS49" i="522"/>
  <c r="BF17" i="522"/>
  <c r="BI22" i="522"/>
  <c r="AZ40" i="522"/>
  <c r="BH33" i="522"/>
  <c r="BC39" i="522"/>
  <c r="AV33" i="522"/>
  <c r="BC17" i="522"/>
  <c r="BH35" i="522"/>
  <c r="BK31" i="522"/>
  <c r="AV35" i="522"/>
  <c r="BE31" i="522"/>
  <c r="AZ14" i="522"/>
  <c r="AZ12" i="522"/>
  <c r="BL33" i="522"/>
  <c r="BF39" i="522"/>
  <c r="AY21" i="522"/>
  <c r="AV22" i="522"/>
  <c r="AZ33" i="522"/>
  <c r="BC33" i="522"/>
  <c r="BL17" i="522"/>
  <c r="BL16" i="522" s="1"/>
  <c r="BI31" i="522"/>
  <c r="BK33" i="522"/>
  <c r="BE21" i="522"/>
  <c r="BC31" i="522"/>
  <c r="BE40" i="522"/>
  <c r="BF14" i="522"/>
  <c r="AW31" i="522"/>
  <c r="BI33" i="522"/>
  <c r="AS189" i="522"/>
  <c r="BM189" i="522"/>
  <c r="BJ189" i="522"/>
  <c r="BA189" i="522"/>
  <c r="AS348" i="522"/>
  <c r="BD348" i="522"/>
  <c r="BG348" i="522"/>
  <c r="AS6" i="527"/>
  <c r="BG49" i="522"/>
  <c r="AS14" i="527"/>
  <c r="BM49" i="522"/>
  <c r="AX189" i="522"/>
  <c r="BD189" i="522"/>
  <c r="BG189" i="522"/>
  <c r="BJ49" i="522"/>
  <c r="AS11" i="527"/>
  <c r="BI21" i="522"/>
  <c r="BF21" i="522"/>
  <c r="BC21" i="522"/>
  <c r="AW21" i="522"/>
  <c r="AZ21" i="522"/>
  <c r="AV26" i="522"/>
  <c r="BH26" i="522"/>
  <c r="BB21" i="522"/>
  <c r="BL15" i="522"/>
  <c r="AU26" i="522"/>
  <c r="BI39" i="522"/>
  <c r="AW39" i="522"/>
  <c r="BF33" i="522"/>
  <c r="AT33" i="522"/>
  <c r="AW30" i="522"/>
  <c r="BB43" i="522"/>
  <c r="BF43" i="522"/>
  <c r="AY43" i="522"/>
  <c r="BE39" i="522"/>
  <c r="AT36" i="522"/>
  <c r="BB33" i="522"/>
  <c r="AZ30" i="522"/>
  <c r="AT39" i="522"/>
  <c r="BB39" i="522"/>
  <c r="AY33" i="522"/>
  <c r="BL39" i="522"/>
  <c r="AW33" i="522"/>
  <c r="AV39" i="522"/>
  <c r="AU42" i="522"/>
  <c r="AT20" i="522"/>
  <c r="BC18" i="522"/>
  <c r="BK41" i="522"/>
  <c r="BL41" i="522"/>
  <c r="BI19" i="522"/>
  <c r="BH14" i="522"/>
  <c r="BJ14" i="522" s="1"/>
  <c r="BE14" i="522"/>
  <c r="BB14" i="522"/>
  <c r="BC19" i="522"/>
  <c r="AZ25" i="522"/>
  <c r="BF19" i="522"/>
  <c r="AU19" i="522"/>
  <c r="BE41" i="522"/>
  <c r="BE36" i="522"/>
  <c r="BH32" i="522"/>
  <c r="BJ32" i="522" s="1"/>
  <c r="BK30" i="522"/>
  <c r="BC36" i="522"/>
  <c r="BI41" i="522"/>
  <c r="BH41" i="522"/>
  <c r="BH36" i="522"/>
  <c r="BF31" i="522"/>
  <c r="BF41" i="522"/>
  <c r="BF36" i="522"/>
  <c r="AY31" i="522"/>
  <c r="BK18" i="522"/>
  <c r="BM18" i="522" s="1"/>
  <c r="BK36" i="522"/>
  <c r="BI36" i="522"/>
  <c r="BL36" i="522"/>
  <c r="BI18" i="522"/>
  <c r="AZ18" i="522"/>
  <c r="AV25" i="522"/>
  <c r="BL25" i="522"/>
  <c r="BL24" i="522" s="1"/>
  <c r="BK25" i="522"/>
  <c r="BH25" i="522"/>
  <c r="AY14" i="522"/>
  <c r="AZ19" i="522"/>
  <c r="AY41" i="522"/>
  <c r="AY36" i="522"/>
  <c r="AY30" i="522"/>
  <c r="AW36" i="522"/>
  <c r="BC41" i="522"/>
  <c r="BB41" i="522"/>
  <c r="BB36" i="522"/>
  <c r="AZ41" i="522"/>
  <c r="AZ36" i="522"/>
  <c r="AT11" i="522"/>
  <c r="BL13" i="522"/>
  <c r="BH13" i="522"/>
  <c r="AY13" i="522"/>
  <c r="BB13" i="522"/>
  <c r="AU23" i="522"/>
  <c r="BK23" i="522"/>
  <c r="BM23" i="522" s="1"/>
  <c r="AW23" i="522"/>
  <c r="BE23" i="522"/>
  <c r="BC23" i="522"/>
  <c r="BF23" i="522"/>
  <c r="BI23" i="522"/>
  <c r="AT24" i="522"/>
  <c r="BI13" i="522"/>
  <c r="AV23" i="522"/>
  <c r="AW13" i="522"/>
  <c r="AW11" i="522" s="1"/>
  <c r="BH23" i="522"/>
  <c r="AU18" i="522"/>
  <c r="BK37" i="522"/>
  <c r="BL37" i="522"/>
  <c r="BB37" i="522"/>
  <c r="AW37" i="522"/>
  <c r="AT37" i="522"/>
  <c r="BH37" i="522"/>
  <c r="BC37" i="522"/>
  <c r="AU37" i="522"/>
  <c r="AU34" i="522" s="1"/>
  <c r="AY37" i="522"/>
  <c r="BA37" i="522" s="1"/>
  <c r="BF37" i="522"/>
  <c r="BE37" i="522"/>
  <c r="BI37" i="522"/>
  <c r="AT16" i="522"/>
  <c r="BF18" i="522"/>
  <c r="AZ13" i="522"/>
  <c r="BK13" i="522"/>
  <c r="AY23" i="522"/>
  <c r="BB17" i="522"/>
  <c r="AY22" i="522"/>
  <c r="AY12" i="522"/>
  <c r="AV12" i="522"/>
  <c r="BH18" i="522"/>
  <c r="BF22" i="522"/>
  <c r="AV32" i="522"/>
  <c r="BF32" i="522"/>
  <c r="AW35" i="522"/>
  <c r="AU38" i="522"/>
  <c r="BC13" i="522"/>
  <c r="BB18" i="522"/>
  <c r="AW18" i="522"/>
  <c r="BF13" i="522"/>
  <c r="AZ23" i="522"/>
  <c r="BE18" i="522"/>
  <c r="AY18" i="522"/>
  <c r="AV18" i="522"/>
  <c r="AV13" i="522"/>
  <c r="BB23" i="522"/>
  <c r="AU13" i="522"/>
  <c r="AU12" i="522"/>
  <c r="BC12" i="522"/>
  <c r="BB12" i="522"/>
  <c r="BH12" i="522"/>
  <c r="BK17" i="522"/>
  <c r="AV17" i="522"/>
  <c r="BE17" i="522"/>
  <c r="AU22" i="522"/>
  <c r="AW22" i="522"/>
  <c r="BC22" i="522"/>
  <c r="BB22" i="522"/>
  <c r="BH22" i="522"/>
  <c r="AU32" i="522"/>
  <c r="AY32" i="522"/>
  <c r="AW32" i="522"/>
  <c r="AT32" i="522"/>
  <c r="BL32" i="522"/>
  <c r="BB32" i="522"/>
  <c r="BC32" i="522"/>
  <c r="AZ32" i="522"/>
  <c r="BK32" i="522"/>
  <c r="BE32" i="522"/>
  <c r="BC35" i="522"/>
  <c r="BE35" i="522"/>
  <c r="BF35" i="522"/>
  <c r="BB35" i="522"/>
  <c r="BI35" i="522"/>
  <c r="BK35" i="522"/>
  <c r="AT35" i="522"/>
  <c r="AZ35" i="522"/>
  <c r="BI15" i="522"/>
  <c r="BF15" i="522"/>
  <c r="BC15" i="522"/>
  <c r="AW26" i="522"/>
  <c r="BH15" i="522"/>
  <c r="BK21" i="522"/>
  <c r="BE15" i="522"/>
  <c r="BH21" i="522"/>
  <c r="BE26" i="522"/>
  <c r="AV15" i="522"/>
  <c r="AY40" i="522"/>
  <c r="AU30" i="522"/>
  <c r="BL30" i="522"/>
  <c r="AV30" i="522"/>
  <c r="BH30" i="522"/>
  <c r="BI30" i="522"/>
  <c r="BE30" i="522"/>
  <c r="AT30" i="522"/>
  <c r="BK43" i="522"/>
  <c r="AT43" i="522"/>
  <c r="AV43" i="522"/>
  <c r="BC43" i="522"/>
  <c r="BC42" i="522" s="1"/>
  <c r="AZ43" i="522"/>
  <c r="BI43" i="522"/>
  <c r="AW40" i="522"/>
  <c r="BK40" i="522"/>
  <c r="BI40" i="522"/>
  <c r="AV40" i="522"/>
  <c r="BH40" i="522"/>
  <c r="AT40" i="522"/>
  <c r="BF40" i="522"/>
  <c r="AZ39" i="522"/>
  <c r="BH39" i="522"/>
  <c r="F4" i="521"/>
  <c r="BJ26" i="522" l="1"/>
  <c r="BD44" i="522"/>
  <c r="BH42" i="522"/>
  <c r="BJ42" i="522" s="1"/>
  <c r="AU24" i="522"/>
  <c r="BI42" i="522"/>
  <c r="BD40" i="522"/>
  <c r="BC24" i="522"/>
  <c r="BD26" i="522"/>
  <c r="AR26" i="522"/>
  <c r="BD14" i="522"/>
  <c r="BL20" i="522"/>
  <c r="BM14" i="522"/>
  <c r="BD25" i="522"/>
  <c r="AX14" i="522"/>
  <c r="BM15" i="522"/>
  <c r="BJ19" i="522"/>
  <c r="BG33" i="522"/>
  <c r="BD15" i="522"/>
  <c r="BA15" i="522"/>
  <c r="AX19" i="522"/>
  <c r="BB24" i="522"/>
  <c r="BI24" i="522"/>
  <c r="BM12" i="522"/>
  <c r="BF24" i="522"/>
  <c r="AX37" i="522"/>
  <c r="BA26" i="522"/>
  <c r="AR12" i="522"/>
  <c r="AZ42" i="522"/>
  <c r="BF42" i="522"/>
  <c r="BA17" i="522"/>
  <c r="AX41" i="522"/>
  <c r="AW42" i="522"/>
  <c r="AY42" i="522"/>
  <c r="AZ11" i="522"/>
  <c r="BA31" i="522"/>
  <c r="BA14" i="522"/>
  <c r="BD30" i="522"/>
  <c r="BJ31" i="522"/>
  <c r="AZ29" i="522"/>
  <c r="BC29" i="522"/>
  <c r="BI29" i="522"/>
  <c r="BA44" i="522"/>
  <c r="BG44" i="522"/>
  <c r="BD33" i="522"/>
  <c r="BJ15" i="522"/>
  <c r="BM44" i="522"/>
  <c r="BG19" i="522"/>
  <c r="BG22" i="522"/>
  <c r="BG12" i="522"/>
  <c r="BA19" i="522"/>
  <c r="AQ19" i="522"/>
  <c r="AV20" i="522"/>
  <c r="AX21" i="522"/>
  <c r="BD21" i="522"/>
  <c r="AR44" i="522"/>
  <c r="BJ44" i="522"/>
  <c r="AR17" i="522"/>
  <c r="BJ33" i="522"/>
  <c r="BA33" i="522"/>
  <c r="BD19" i="522"/>
  <c r="BG39" i="522"/>
  <c r="AR14" i="522"/>
  <c r="BM33" i="522"/>
  <c r="BM31" i="522"/>
  <c r="BD23" i="522"/>
  <c r="BG14" i="522"/>
  <c r="BJ22" i="522"/>
  <c r="AU16" i="522"/>
  <c r="AV34" i="522"/>
  <c r="BB42" i="522"/>
  <c r="BD42" i="522" s="1"/>
  <c r="BC38" i="522"/>
  <c r="BD31" i="522"/>
  <c r="AQ44" i="522"/>
  <c r="AX44" i="522"/>
  <c r="AX33" i="522"/>
  <c r="BD39" i="522"/>
  <c r="BM39" i="522"/>
  <c r="BG43" i="522"/>
  <c r="BA30" i="522"/>
  <c r="AX31" i="522"/>
  <c r="BG31" i="522"/>
  <c r="BE42" i="522"/>
  <c r="BG40" i="522"/>
  <c r="BA21" i="522"/>
  <c r="AX36" i="522"/>
  <c r="BL38" i="522"/>
  <c r="BH34" i="522"/>
  <c r="BG21" i="522"/>
  <c r="AZ20" i="522"/>
  <c r="BI20" i="522"/>
  <c r="AW38" i="522"/>
  <c r="AR21" i="522"/>
  <c r="AR39" i="522"/>
  <c r="AR33" i="522"/>
  <c r="AQ31" i="522"/>
  <c r="AQ39" i="522"/>
  <c r="BM32" i="522"/>
  <c r="AQ33" i="522"/>
  <c r="BM13" i="522"/>
  <c r="AW29" i="522"/>
  <c r="AX39" i="522"/>
  <c r="BL11" i="522"/>
  <c r="BC20" i="522"/>
  <c r="BA23" i="522"/>
  <c r="BF20" i="522"/>
  <c r="BD41" i="522"/>
  <c r="BC16" i="522"/>
  <c r="BA13" i="522"/>
  <c r="BF38" i="522"/>
  <c r="BI38" i="522"/>
  <c r="AR36" i="522"/>
  <c r="AQ41" i="522"/>
  <c r="BJ36" i="522"/>
  <c r="BM25" i="522"/>
  <c r="BI16" i="522"/>
  <c r="BG36" i="522"/>
  <c r="AQ21" i="522"/>
  <c r="AZ34" i="522"/>
  <c r="BG32" i="522"/>
  <c r="BB38" i="522"/>
  <c r="BF11" i="522"/>
  <c r="BI11" i="522"/>
  <c r="BF29" i="522"/>
  <c r="BG15" i="522"/>
  <c r="BF34" i="522"/>
  <c r="AU20" i="522"/>
  <c r="BA18" i="522"/>
  <c r="BF16" i="522"/>
  <c r="AQ14" i="522"/>
  <c r="BM37" i="522"/>
  <c r="BJ23" i="522"/>
  <c r="BD36" i="522"/>
  <c r="AZ24" i="522"/>
  <c r="BA24" i="522" s="1"/>
  <c r="AR25" i="522"/>
  <c r="AR41" i="522"/>
  <c r="AZ16" i="522"/>
  <c r="BD18" i="522"/>
  <c r="BA35" i="522"/>
  <c r="BA36" i="522"/>
  <c r="AQ25" i="522"/>
  <c r="BG41" i="522"/>
  <c r="BE38" i="522"/>
  <c r="BA25" i="522"/>
  <c r="BA43" i="522"/>
  <c r="BD43" i="522"/>
  <c r="AX32" i="522"/>
  <c r="BG37" i="522"/>
  <c r="BJ13" i="522"/>
  <c r="AV24" i="522"/>
  <c r="AX25" i="522"/>
  <c r="AR19" i="522"/>
  <c r="AR31" i="522"/>
  <c r="BM41" i="522"/>
  <c r="BC34" i="522"/>
  <c r="AQ36" i="522"/>
  <c r="AU11" i="522"/>
  <c r="BK24" i="522"/>
  <c r="BM24" i="522" s="1"/>
  <c r="AY20" i="522"/>
  <c r="BL34" i="522"/>
  <c r="BA41" i="522"/>
  <c r="BH24" i="522"/>
  <c r="BJ25" i="522"/>
  <c r="BM36" i="522"/>
  <c r="BJ41" i="522"/>
  <c r="AV38" i="522"/>
  <c r="AX40" i="522"/>
  <c r="AV42" i="522"/>
  <c r="AX42" i="522" s="1"/>
  <c r="AX43" i="522"/>
  <c r="BM30" i="522"/>
  <c r="BL29" i="522"/>
  <c r="BE16" i="522"/>
  <c r="BG17" i="522"/>
  <c r="AQ18" i="522"/>
  <c r="AX18" i="522"/>
  <c r="AW16" i="522"/>
  <c r="AR18" i="522"/>
  <c r="BK29" i="522"/>
  <c r="BB16" i="522"/>
  <c r="BD17" i="522"/>
  <c r="AR37" i="522"/>
  <c r="AQ37" i="522"/>
  <c r="AR23" i="522"/>
  <c r="BG13" i="522"/>
  <c r="AU29" i="522"/>
  <c r="AU28" i="522" s="1"/>
  <c r="BK20" i="522"/>
  <c r="BM21" i="522"/>
  <c r="BM35" i="522"/>
  <c r="BK34" i="522"/>
  <c r="AQ17" i="522"/>
  <c r="AX17" i="522"/>
  <c r="AV16" i="522"/>
  <c r="AV11" i="522"/>
  <c r="AX12" i="522"/>
  <c r="AQ12" i="522"/>
  <c r="AR13" i="522"/>
  <c r="AT38" i="522"/>
  <c r="AQ40" i="522"/>
  <c r="AR40" i="522"/>
  <c r="BJ30" i="522"/>
  <c r="BH29" i="522"/>
  <c r="BA40" i="522"/>
  <c r="AY38" i="522"/>
  <c r="BI34" i="522"/>
  <c r="AW20" i="522"/>
  <c r="AR22" i="522"/>
  <c r="BM17" i="522"/>
  <c r="BK16" i="522"/>
  <c r="BM16" i="522" s="1"/>
  <c r="AX13" i="522"/>
  <c r="AQ13" i="522"/>
  <c r="BG18" i="522"/>
  <c r="AY34" i="522"/>
  <c r="AW34" i="522"/>
  <c r="AY11" i="522"/>
  <c r="BA12" i="522"/>
  <c r="BD37" i="522"/>
  <c r="AX23" i="522"/>
  <c r="AQ23" i="522"/>
  <c r="AX35" i="522"/>
  <c r="AX22" i="522"/>
  <c r="BK11" i="522"/>
  <c r="AZ38" i="522"/>
  <c r="BA39" i="522"/>
  <c r="BE29" i="522"/>
  <c r="BG30" i="522"/>
  <c r="AQ35" i="522"/>
  <c r="AT34" i="522"/>
  <c r="AR35" i="522"/>
  <c r="BB20" i="522"/>
  <c r="BD22" i="522"/>
  <c r="BB11" i="522"/>
  <c r="BD12" i="522"/>
  <c r="BH16" i="522"/>
  <c r="BJ18" i="522"/>
  <c r="AR43" i="522"/>
  <c r="AQ43" i="522"/>
  <c r="AT42" i="522"/>
  <c r="AX15" i="522"/>
  <c r="AQ15" i="522"/>
  <c r="BG35" i="522"/>
  <c r="BE34" i="522"/>
  <c r="AQ32" i="522"/>
  <c r="AR32" i="522"/>
  <c r="BC11" i="522"/>
  <c r="BM40" i="522"/>
  <c r="BK38" i="522"/>
  <c r="BA42" i="522"/>
  <c r="BK42" i="522"/>
  <c r="BM42" i="522" s="1"/>
  <c r="BM43" i="522"/>
  <c r="BG26" i="522"/>
  <c r="BE24" i="522"/>
  <c r="BJ39" i="522"/>
  <c r="BH38" i="522"/>
  <c r="BJ40" i="522"/>
  <c r="AT29" i="522"/>
  <c r="AQ30" i="522"/>
  <c r="AR30" i="522"/>
  <c r="AX30" i="522"/>
  <c r="AV29" i="522"/>
  <c r="BH20" i="522"/>
  <c r="BJ21" i="522"/>
  <c r="AW24" i="522"/>
  <c r="AX26" i="522"/>
  <c r="BB34" i="522"/>
  <c r="BD35" i="522"/>
  <c r="BD32" i="522"/>
  <c r="BB29" i="522"/>
  <c r="BA32" i="522"/>
  <c r="AY29" i="522"/>
  <c r="BJ43" i="522"/>
  <c r="BJ35" i="522"/>
  <c r="BH11" i="522"/>
  <c r="BJ12" i="522"/>
  <c r="BE11" i="522"/>
  <c r="BA22" i="522"/>
  <c r="AQ22" i="522"/>
  <c r="BJ37" i="522"/>
  <c r="AQ26" i="522"/>
  <c r="BG23" i="522"/>
  <c r="BE20" i="522"/>
  <c r="BD13" i="522"/>
  <c r="AT10" i="522"/>
  <c r="AY16" i="522"/>
  <c r="AR15" i="522"/>
  <c r="BG42" i="522" l="1"/>
  <c r="BD24" i="522"/>
  <c r="BJ24" i="522"/>
  <c r="AS12" i="522"/>
  <c r="AS26" i="522"/>
  <c r="BM20" i="522"/>
  <c r="BL10" i="522"/>
  <c r="BG24" i="522"/>
  <c r="AS17" i="522"/>
  <c r="AS19" i="522"/>
  <c r="AS44" i="522"/>
  <c r="BC28" i="522"/>
  <c r="AS14" i="522"/>
  <c r="BD38" i="522"/>
  <c r="BJ20" i="522"/>
  <c r="AS39" i="522"/>
  <c r="BM38" i="522"/>
  <c r="AS41" i="522"/>
  <c r="BD20" i="522"/>
  <c r="BJ34" i="522"/>
  <c r="BI10" i="522"/>
  <c r="BA20" i="522"/>
  <c r="AS21" i="522"/>
  <c r="BG20" i="522"/>
  <c r="AS36" i="522"/>
  <c r="AS31" i="522"/>
  <c r="BJ16" i="522"/>
  <c r="BC10" i="522"/>
  <c r="AR20" i="522"/>
  <c r="AX38" i="522"/>
  <c r="AS33" i="522"/>
  <c r="AW28" i="522"/>
  <c r="BA34" i="522"/>
  <c r="BL28" i="522"/>
  <c r="BJ38" i="522"/>
  <c r="AZ10" i="522"/>
  <c r="AZ28" i="522"/>
  <c r="AS43" i="522"/>
  <c r="AX24" i="522"/>
  <c r="BG38" i="522"/>
  <c r="AX16" i="522"/>
  <c r="BD16" i="522"/>
  <c r="AU10" i="522"/>
  <c r="AR11" i="522"/>
  <c r="AR16" i="522"/>
  <c r="BG16" i="522"/>
  <c r="BF28" i="522"/>
  <c r="AX34" i="522"/>
  <c r="BG34" i="522"/>
  <c r="AX20" i="522"/>
  <c r="AS25" i="522"/>
  <c r="BA16" i="522"/>
  <c r="AS37" i="522"/>
  <c r="AS18" i="522"/>
  <c r="BF10" i="522"/>
  <c r="BA38" i="522"/>
  <c r="BM34" i="522"/>
  <c r="AS22" i="522"/>
  <c r="BD34" i="522"/>
  <c r="AS30" i="522"/>
  <c r="AR34" i="522"/>
  <c r="AQ34" i="522"/>
  <c r="BA11" i="522"/>
  <c r="AY10" i="522"/>
  <c r="BB28" i="522"/>
  <c r="BD28" i="522" s="1"/>
  <c r="BD29" i="522"/>
  <c r="AV28" i="522"/>
  <c r="AX29" i="522"/>
  <c r="AQ29" i="522"/>
  <c r="AR29" i="522"/>
  <c r="AT28" i="522"/>
  <c r="AS32" i="522"/>
  <c r="AS35" i="522"/>
  <c r="AS23" i="522"/>
  <c r="AS40" i="522"/>
  <c r="BI28" i="522"/>
  <c r="AQ24" i="522"/>
  <c r="AY28" i="522"/>
  <c r="BA29" i="522"/>
  <c r="BG29" i="522"/>
  <c r="BE28" i="522"/>
  <c r="BK28" i="522"/>
  <c r="BM28" i="522" s="1"/>
  <c r="BM29" i="522"/>
  <c r="BH10" i="522"/>
  <c r="BJ11" i="522"/>
  <c r="AS15" i="522"/>
  <c r="BD11" i="522"/>
  <c r="BB10" i="522"/>
  <c r="AS13" i="522"/>
  <c r="AQ11" i="522"/>
  <c r="BG11" i="522"/>
  <c r="BE10" i="522"/>
  <c r="AQ42" i="522"/>
  <c r="AR42" i="522"/>
  <c r="BK10" i="522"/>
  <c r="BM10" i="522" s="1"/>
  <c r="BM11" i="522"/>
  <c r="AQ16" i="522"/>
  <c r="BH28" i="522"/>
  <c r="BJ29" i="522"/>
  <c r="AQ38" i="522"/>
  <c r="AR38" i="522"/>
  <c r="AX11" i="522"/>
  <c r="AV10" i="522"/>
  <c r="AW10" i="522"/>
  <c r="AR24" i="522"/>
  <c r="AQ20" i="522"/>
  <c r="BJ10" i="522" l="1"/>
  <c r="BD10" i="522"/>
  <c r="AS11" i="522"/>
  <c r="AS16" i="522"/>
  <c r="BA28" i="522"/>
  <c r="AS20" i="522"/>
  <c r="BA10" i="522"/>
  <c r="AX28" i="522"/>
  <c r="AS34" i="522"/>
  <c r="BG28" i="522"/>
  <c r="AR10" i="522"/>
  <c r="BG10" i="522"/>
  <c r="BJ28" i="522"/>
  <c r="AS42" i="522"/>
  <c r="AS38" i="522"/>
  <c r="AQ28" i="522"/>
  <c r="AR28" i="522"/>
  <c r="AX10" i="522"/>
  <c r="AS24" i="522"/>
  <c r="AS29" i="522"/>
  <c r="AQ10" i="522"/>
  <c r="AS10" i="522" l="1"/>
  <c r="AS28" i="522"/>
</calcChain>
</file>

<file path=xl/comments1.xml><?xml version="1.0" encoding="utf-8"?>
<comments xmlns="http://schemas.openxmlformats.org/spreadsheetml/2006/main">
  <authors>
    <author>KAV</author>
    <author>KAA</author>
  </authors>
  <commentList>
    <comment ref="M7" authorId="0" shapeId="0">
      <text>
        <r>
          <rPr>
            <sz val="9"/>
            <color indexed="81"/>
            <rFont val="Tahoma"/>
            <family val="2"/>
            <charset val="204"/>
          </rPr>
          <t>Нарастающим итогом за 
предыдущие периоды</t>
        </r>
      </text>
    </comment>
    <comment ref="AG12" authorId="1" shapeId="0">
      <text>
        <r>
          <rPr>
            <sz val="9"/>
            <color indexed="81"/>
            <rFont val="Tahoma"/>
            <family val="2"/>
            <charset val="204"/>
          </rPr>
          <t>расходы на капитальные вложения (инвестиции)</t>
        </r>
      </text>
    </comment>
    <comment ref="AG30" authorId="1" shapeId="0">
      <text>
        <r>
          <rPr>
            <sz val="9"/>
            <color indexed="81"/>
            <rFont val="Tahoma"/>
            <family val="2"/>
            <charset val="204"/>
          </rPr>
          <t>расходы на капитальные вложения (инвестиции)</t>
        </r>
      </text>
    </comment>
    <comment ref="M47" authorId="0" shapeId="0">
      <text>
        <r>
          <rPr>
            <sz val="9"/>
            <color indexed="81"/>
            <rFont val="Tahoma"/>
            <family val="2"/>
            <charset val="204"/>
          </rPr>
          <t>Нарастающим итогом за 
предыдущие периоды</t>
        </r>
      </text>
    </comment>
    <comment ref="M187" authorId="0" shapeId="0">
      <text>
        <r>
          <rPr>
            <sz val="9"/>
            <color indexed="81"/>
            <rFont val="Tahoma"/>
            <family val="2"/>
            <charset val="204"/>
          </rPr>
          <t>Нарастающим итогом за 
предыдущие периоды</t>
        </r>
      </text>
    </comment>
    <comment ref="M346" authorId="0" shapeId="0">
      <text>
        <r>
          <rPr>
            <sz val="9"/>
            <color indexed="81"/>
            <rFont val="Tahoma"/>
            <family val="2"/>
            <charset val="204"/>
          </rPr>
          <t>Нарастающим итогом за 
предыдущие периоды</t>
        </r>
      </text>
    </comment>
  </commentList>
</comments>
</file>

<file path=xl/comments2.xml><?xml version="1.0" encoding="utf-8"?>
<comments xmlns="http://schemas.openxmlformats.org/spreadsheetml/2006/main">
  <authors>
    <author>KAV</author>
  </authors>
  <commentList>
    <comment ref="M23" authorId="0" shapeId="0">
      <text>
        <r>
          <rPr>
            <sz val="9"/>
            <color indexed="81"/>
            <rFont val="Tahoma"/>
            <family val="2"/>
            <charset val="204"/>
          </rPr>
          <t>Нарастающим итогом за 
предыдущие периоды</t>
        </r>
      </text>
    </comment>
  </commentList>
</comments>
</file>

<file path=xl/sharedStrings.xml><?xml version="1.0" encoding="utf-8"?>
<sst xmlns="http://schemas.openxmlformats.org/spreadsheetml/2006/main" count="4800" uniqueCount="923">
  <si>
    <t>2017</t>
  </si>
  <si>
    <t>2018</t>
  </si>
  <si>
    <t>2019</t>
  </si>
  <si>
    <t>2020</t>
  </si>
  <si>
    <t>2021</t>
  </si>
  <si>
    <t>2022</t>
  </si>
  <si>
    <t>2023</t>
  </si>
  <si>
    <t>2024</t>
  </si>
  <si>
    <t>2025</t>
  </si>
  <si>
    <t>2026</t>
  </si>
  <si>
    <t>2027</t>
  </si>
  <si>
    <t>2028</t>
  </si>
  <si>
    <t>2029</t>
  </si>
  <si>
    <t>2030</t>
  </si>
  <si>
    <t>ИП</t>
  </si>
  <si>
    <t>ist_fin_list</t>
  </si>
  <si>
    <t>Ответственный за предоставление информации
 (от регулируемой организации)</t>
  </si>
  <si>
    <t>logical</t>
  </si>
  <si>
    <t>да</t>
  </si>
  <si>
    <t>нет</t>
  </si>
  <si>
    <t>year_list</t>
  </si>
  <si>
    <t>2014</t>
  </si>
  <si>
    <t>2015</t>
  </si>
  <si>
    <t>2016</t>
  </si>
  <si>
    <t>Добавить ист. фин.</t>
  </si>
  <si>
    <t>3.3</t>
  </si>
  <si>
    <t>et_union</t>
  </si>
  <si>
    <t>REESTR_MO</t>
  </si>
  <si>
    <t>E-mail:</t>
  </si>
  <si>
    <t>Фамилия, имя, отчество</t>
  </si>
  <si>
    <t>Контактный телефон</t>
  </si>
  <si>
    <t>Должность</t>
  </si>
  <si>
    <t>e-mail</t>
  </si>
  <si>
    <t>Республика Татарстан</t>
  </si>
  <si>
    <t>Ссылка</t>
  </si>
  <si>
    <t>Причина</t>
  </si>
  <si>
    <t>№ п/п</t>
  </si>
  <si>
    <t>Ульяновская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</si>
  <si>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</si>
  <si>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</si>
  <si>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</si>
  <si>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</si>
  <si>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</si>
  <si>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</si>
  <si>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</si>
  <si>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</si>
  <si>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</si>
  <si>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</si>
  <si>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</si>
  <si>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</si>
  <si>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</si>
  <si>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</si>
  <si>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</si>
  <si>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</si>
  <si>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 Москва</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</si>
  <si>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</si>
  <si>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</si>
  <si>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</si>
  <si>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</si>
  <si>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</si>
  <si>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</si>
  <si>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</si>
  <si>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</si>
  <si>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</si>
  <si>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</si>
  <si>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</si>
  <si>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</si>
  <si>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</si>
  <si>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</si>
  <si>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</si>
  <si>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</si>
  <si>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</si>
  <si>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</si>
  <si>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</si>
  <si>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</si>
  <si>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Оренбургская область</t>
  </si>
  <si>
    <t>Орловская область</t>
  </si>
  <si>
    <t>Пензенская область</t>
  </si>
  <si>
    <t>Пермский край</t>
  </si>
  <si>
    <t>Приморский край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</si>
  <si>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</si>
  <si>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</si>
  <si>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</si>
  <si>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</si>
  <si>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</si>
  <si>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</si>
  <si>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</si>
  <si>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</si>
  <si>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</si>
  <si>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</si>
  <si>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</si>
  <si>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</si>
  <si>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</si>
  <si>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</si>
  <si>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</si>
  <si>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</si>
  <si>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</si>
  <si>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</si>
  <si>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</si>
  <si>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</si>
  <si>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Псковская область</t>
  </si>
  <si>
    <t>Республика Адыгея</t>
  </si>
  <si>
    <t>Республика Алтай</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</si>
  <si>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</si>
  <si>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</si>
  <si>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</si>
  <si>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</si>
  <si>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</si>
  <si>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</si>
  <si>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</si>
  <si>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</si>
  <si>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</si>
  <si>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</si>
  <si>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</si>
  <si>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</si>
  <si>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</si>
  <si>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</si>
  <si>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</si>
  <si>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2</t>
  </si>
  <si>
    <t>3</t>
  </si>
  <si>
    <t>4</t>
  </si>
  <si>
    <t>Дистрибутивы:</t>
  </si>
  <si>
    <t>Субъект РФ</t>
  </si>
  <si>
    <t>Период регулирования</t>
  </si>
  <si>
    <t>ИНН</t>
  </si>
  <si>
    <t>КПП</t>
  </si>
  <si>
    <t>Комментарии</t>
  </si>
  <si>
    <t>Результат проверки</t>
  </si>
  <si>
    <t>Расчетные листы</t>
  </si>
  <si>
    <t>Скрытые листы</t>
  </si>
  <si>
    <t>Инструкция</t>
  </si>
  <si>
    <t>TEHSHEET</t>
  </si>
  <si>
    <t>Титульный</t>
  </si>
  <si>
    <t>AllSheetsInThisWorkbook</t>
  </si>
  <si>
    <t>Проверка</t>
  </si>
  <si>
    <t>REESTR_ORG</t>
  </si>
  <si>
    <t>modProv</t>
  </si>
  <si>
    <t>modfrmReestr</t>
  </si>
  <si>
    <t>г.Байконур</t>
  </si>
  <si>
    <t>г.Санкт-Петербург</t>
  </si>
  <si>
    <t>REGION</t>
  </si>
  <si>
    <t>Всего</t>
  </si>
  <si>
    <t>Дата/Время</t>
  </si>
  <si>
    <t>Сообщение</t>
  </si>
  <si>
    <t>Статус</t>
  </si>
  <si>
    <t>modClassifierValidate</t>
  </si>
  <si>
    <t>Лог обновления</t>
  </si>
  <si>
    <t>modReestr</t>
  </si>
  <si>
    <t>modUpdTemplMain</t>
  </si>
  <si>
    <t>Юридический адрес</t>
  </si>
  <si>
    <t>Почтовый адрес</t>
  </si>
  <si>
    <t>Наименование организации</t>
  </si>
  <si>
    <t>3.1</t>
  </si>
  <si>
    <t>3.2</t>
  </si>
  <si>
    <t/>
  </si>
  <si>
    <t>Организационно-правовая форма</t>
  </si>
  <si>
    <t>Вид деятельности</t>
  </si>
  <si>
    <t>Муниципальный район</t>
  </si>
  <si>
    <t>Муниципальное образование</t>
  </si>
  <si>
    <t>ОКТМО</t>
  </si>
  <si>
    <t>Адрес регулируемой организации</t>
  </si>
  <si>
    <t>Источник финансирования</t>
  </si>
  <si>
    <t>Производство тепловой энергии</t>
  </si>
  <si>
    <t>Наименование строек</t>
  </si>
  <si>
    <t>Передача теплоэнергии по региональным тепловым сетям</t>
  </si>
  <si>
    <t>Прочие объекты и мероприятия, относимые к регулируемому виду деятельности</t>
  </si>
  <si>
    <t>Период реализации ИП</t>
  </si>
  <si>
    <t>modFill</t>
  </si>
  <si>
    <t>Добавить комментарий</t>
  </si>
  <si>
    <t>et_LisComm</t>
  </si>
  <si>
    <t xml:space="preserve"> (требуется обновление)</t>
  </si>
  <si>
    <t>A</t>
  </si>
  <si>
    <t xml:space="preserve"> - предназначенные для заполнения</t>
  </si>
  <si>
    <t xml:space="preserve"> - ссылки и автозаполняемые поля</t>
  </si>
  <si>
    <t xml:space="preserve"> - с формулами и константами</t>
  </si>
  <si>
    <t xml:space="preserve"> - обязательные для заполнения</t>
  </si>
  <si>
    <t>ФИО:</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</si>
  <si>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</si>
  <si>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проверять доступные обновления (рекомендуется)</t>
  </si>
  <si>
    <t>y</t>
  </si>
  <si>
    <t>никогда не проверять наличие обновлений (не рекомендуется)</t>
  </si>
  <si>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</si>
  <si>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month_list</t>
  </si>
  <si>
    <t>Январь</t>
  </si>
  <si>
    <t>Февраль</t>
  </si>
  <si>
    <t>Март</t>
  </si>
  <si>
    <t>Апрель</t>
  </si>
  <si>
    <t>Май</t>
  </si>
  <si>
    <t>Июнь</t>
  </si>
  <si>
    <t>Июль</t>
  </si>
  <si>
    <t>Август</t>
  </si>
  <si>
    <t>Сентябрь</t>
  </si>
  <si>
    <t>Октябрь</t>
  </si>
  <si>
    <t>Ноябрь</t>
  </si>
  <si>
    <t>Декабрь</t>
  </si>
  <si>
    <t>Группа, к которой относятся мероприятия инвестиционной программы</t>
  </si>
  <si>
    <t>Подгруппа, к которой относятся мероприятия инвестиционной программы</t>
  </si>
  <si>
    <t>group_list</t>
  </si>
  <si>
    <t>Строительство, реконструкция или модернизация объектов теплоснабжения в целях подключения потребителей с указанием объектов теплоснабжения, строительство которых финансируется за счет платы за подключение</t>
  </si>
  <si>
    <t>Реконструкция или модернизация существующих объектов теплоснабжения в целях снижения уровня износа существующих объектов теплоснабжения</t>
  </si>
  <si>
    <t>Мероприятия, направленные на повышение экологической эффективности</t>
  </si>
  <si>
    <t>Вывод из эксплуатации, консервации и демонтаж объектов теплоснабжения</t>
  </si>
  <si>
    <t>podgroup_1_list</t>
  </si>
  <si>
    <t>podgroup_3_list</t>
  </si>
  <si>
    <t>podgroup_5_list</t>
  </si>
  <si>
    <t>строительство новых тепловых сетей в целях подключения потребителей</t>
  </si>
  <si>
    <t>строительство иных объектов теплоснабжения за исключением тепловых сетей в целях подключения потребителей</t>
  </si>
  <si>
    <t>увеличение пропускной способности существующих тепловых сетей в целях подключения потребителей</t>
  </si>
  <si>
    <t>увеличение мощности и производительности существующих объектов теплоснабжения за исключением тепловых сетей в целях подключения потребителей</t>
  </si>
  <si>
    <t>реконструкция или модернизация существующих тепловых сетей</t>
  </si>
  <si>
    <t>реконструкция или модернизация существующих объектов теплоснабжения за исключением тепловых сетей</t>
  </si>
  <si>
    <t>вывод из эксплуатации, консервация и демонтаж иных объектов теплоснабжения, за исключением тепловых сетей</t>
  </si>
  <si>
    <t>Строительство новых объектов теплоснабжения, не связанных с подключением (технологическим присоединением) новых потребителей, в том числе строительство новых тепловых сетей</t>
  </si>
  <si>
    <t>modInstruction</t>
  </si>
  <si>
    <t>modfrmCheckUpdates</t>
  </si>
  <si>
    <t>вывод из эксплуатации, консервация и демонтаж тепловых сетей</t>
  </si>
  <si>
    <t>Мероприятия, направленные на повышение энергоэффективности в сфере теплоснабжения</t>
  </si>
  <si>
    <t>ip_list</t>
  </si>
  <si>
    <t>Собственные средства</t>
  </si>
  <si>
    <t>1.1</t>
  </si>
  <si>
    <t>1.2</t>
  </si>
  <si>
    <t>Амортизационные отчисления</t>
  </si>
  <si>
    <t>1.3</t>
  </si>
  <si>
    <t>Прочие собственные средства</t>
  </si>
  <si>
    <t>Привлеченные средства</t>
  </si>
  <si>
    <t>2.1</t>
  </si>
  <si>
    <t>Кредиты</t>
  </si>
  <si>
    <t>2.2</t>
  </si>
  <si>
    <t>Займы</t>
  </si>
  <si>
    <t>2.3</t>
  </si>
  <si>
    <t>Прочие привлеченные средства</t>
  </si>
  <si>
    <t>Бюджетное финансирование</t>
  </si>
  <si>
    <t>Федеральный бюджет</t>
  </si>
  <si>
    <t>Бюджет субъекта РФ</t>
  </si>
  <si>
    <t>Бюджет муниципального образования</t>
  </si>
  <si>
    <t>Прочие источники финансирования</t>
  </si>
  <si>
    <t>4.1</t>
  </si>
  <si>
    <t>Лизинг</t>
  </si>
  <si>
    <t>4.2</t>
  </si>
  <si>
    <t>Прочие</t>
  </si>
  <si>
    <t>Прибыль направляемая на инвестиции</t>
  </si>
  <si>
    <t>begin_year_list</t>
  </si>
  <si>
    <t>2003</t>
  </si>
  <si>
    <t>2004</t>
  </si>
  <si>
    <t>2005</t>
  </si>
  <si>
    <t>2006</t>
  </si>
  <si>
    <t>2007</t>
  </si>
  <si>
    <t>2008</t>
  </si>
  <si>
    <t>2009</t>
  </si>
  <si>
    <t>2010</t>
  </si>
  <si>
    <t>2011</t>
  </si>
  <si>
    <t>2012</t>
  </si>
  <si>
    <t>2013</t>
  </si>
  <si>
    <t>all_year_list</t>
  </si>
  <si>
    <t>Период реализации согласно ИП, лет</t>
  </si>
  <si>
    <t>г.Севастополь</t>
  </si>
  <si>
    <t>Республика Крым</t>
  </si>
  <si>
    <t>• Если Вы работаете в табличном процессоре MS Excel 2007 и выше, то можете использовать для работы формат XLSB (Двоичная книга Excel). При работе в формате XLSB заметно быстрее происходит сохранение файла, а также уменьшается размер по сравнению с форматами XLS и XLSM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</si>
  <si>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Консультации:</t>
  </si>
  <si>
    <t>Обратиться за помощью</t>
  </si>
  <si>
    <t>Перейти</t>
  </si>
  <si>
    <t>Отчётные формы:</t>
  </si>
  <si>
    <t>Перейти к разделу</t>
  </si>
  <si>
    <t>Контакты специалистов ЦА ФАС России:</t>
  </si>
  <si>
    <t>Руководство по загрузке документов</t>
  </si>
  <si>
    <t>Тип муниципального образования</t>
  </si>
  <si>
    <t>Плановый год ввода в эксплуатацию / выполнения мероприятия</t>
  </si>
  <si>
    <t>Стадия выполнения, %</t>
  </si>
  <si>
    <t>1</t>
  </si>
  <si>
    <t>spr_pok_kach</t>
  </si>
  <si>
    <t>по организации</t>
  </si>
  <si>
    <t>по отдельным мероприятиям</t>
  </si>
  <si>
    <t>по организации и мероприятиям</t>
  </si>
  <si>
    <t>2031</t>
  </si>
  <si>
    <t>2032</t>
  </si>
  <si>
    <t>modfrmRegion</t>
  </si>
  <si>
    <t>mod_00</t>
  </si>
  <si>
    <t>mod_01</t>
  </si>
  <si>
    <t>et_ws_01_obj</t>
  </si>
  <si>
    <t>ИП утверждена с НДС</t>
  </si>
  <si>
    <t>Наименование ИП</t>
  </si>
  <si>
    <t>Объект инфраструктуры ТЭ</t>
  </si>
  <si>
    <t>Добавить объект инфраструктуры</t>
  </si>
  <si>
    <t>Внесены изменения по источникам финансирования</t>
  </si>
  <si>
    <t>Добавить мероприятие</t>
  </si>
  <si>
    <t>et_ws_01_m</t>
  </si>
  <si>
    <t>et_ws_01_ifin</t>
  </si>
  <si>
    <t>Комментарий</t>
  </si>
  <si>
    <t>et_com</t>
  </si>
  <si>
    <t>Причина прекращения действия ИП</t>
  </si>
  <si>
    <t>2033</t>
  </si>
  <si>
    <t>spr_ip_end_list</t>
  </si>
  <si>
    <t>прекращение финансирования</t>
  </si>
  <si>
    <t>выполнение ИП ранее заявленного срока</t>
  </si>
  <si>
    <t>Ссылка на обосновывающие материалы (ИП прекратила действие)</t>
  </si>
  <si>
    <t>spr_ip_type_list</t>
  </si>
  <si>
    <t>новая ИП</t>
  </si>
  <si>
    <t>продолжение ИП</t>
  </si>
  <si>
    <t>прекращение действия ИП</t>
  </si>
  <si>
    <t>Всего утверждено на весь период реализации ИП (план)</t>
  </si>
  <si>
    <t>Всего утверждено на весь период реализации ИП (уточненный план)</t>
  </si>
  <si>
    <t>Всего утверждено на весь период реализации ИП (дельта)</t>
  </si>
  <si>
    <t xml:space="preserve">Всего утверждено на предыдущий период реализации ИП </t>
  </si>
  <si>
    <t>mod_com</t>
  </si>
  <si>
    <t>Тип отчета</t>
  </si>
  <si>
    <t>spr_type_report</t>
  </si>
  <si>
    <t>план</t>
  </si>
  <si>
    <t>корректировка</t>
  </si>
  <si>
    <t>Данные по источникам финансирования для объекта инфраструктуры или мероприятия в целом</t>
  </si>
  <si>
    <t>Наименование объекта</t>
  </si>
  <si>
    <t>Тип объекта</t>
  </si>
  <si>
    <t>Адрес объекта</t>
  </si>
  <si>
    <t>Населенный пункт</t>
  </si>
  <si>
    <t>улица, проезд, проспект, переулок, и т.п.</t>
  </si>
  <si>
    <t>дом, корпус, строение</t>
  </si>
  <si>
    <t>Территория оказания услуг</t>
  </si>
  <si>
    <t>№ объекта</t>
  </si>
  <si>
    <t>№ источника</t>
  </si>
  <si>
    <t>1.4</t>
  </si>
  <si>
    <t>Дата начала ИП</t>
  </si>
  <si>
    <t>Дата окончания ИП</t>
  </si>
  <si>
    <t>Территории ИП</t>
  </si>
  <si>
    <t>modHTTP</t>
  </si>
  <si>
    <t>REESTR_IP</t>
  </si>
  <si>
    <t>Территории оказания услуг, на которых утверждена ИП</t>
  </si>
  <si>
    <t>Добавить территорию</t>
  </si>
  <si>
    <t>et_ws_02_1</t>
  </si>
  <si>
    <t>За счет платы за технологическое присоединение</t>
  </si>
  <si>
    <t>Показатели качества и надежности</t>
  </si>
  <si>
    <t>mod_02</t>
  </si>
  <si>
    <t>REESTR_OBJECT</t>
  </si>
  <si>
    <t>Результат проверки наличия данных</t>
  </si>
  <si>
    <t>Статус ИП</t>
  </si>
  <si>
    <t>Наименование решения</t>
  </si>
  <si>
    <t>Тип решения</t>
  </si>
  <si>
    <t>Номер решения</t>
  </si>
  <si>
    <t>Дата решения</t>
  </si>
  <si>
    <t>Поиск данных в ручном режиме</t>
  </si>
  <si>
    <t>Наименование (описание) обособленного подразделения</t>
  </si>
  <si>
    <t>spr_ip_type_list_c</t>
  </si>
  <si>
    <t>корректировка финансирования ИП</t>
  </si>
  <si>
    <t>корректировка наименования ИП</t>
  </si>
  <si>
    <t>корректировка периода ИП</t>
  </si>
  <si>
    <t>Описание причины прекращения действия ИП</t>
  </si>
  <si>
    <t>5</t>
  </si>
  <si>
    <t>Изменения ИП</t>
  </si>
  <si>
    <t>Всего утверждено на весь период реализации ИП (корректировка)</t>
  </si>
  <si>
    <t>Бутко Татьяна Викторовна</t>
  </si>
  <si>
    <t>butko@fas.gov.ru</t>
  </si>
  <si>
    <t>Сондоевская Ксения Александровна</t>
  </si>
  <si>
    <t>demicheva@fas.gov.ru</t>
  </si>
  <si>
    <t>Инструкция по заполнению</t>
  </si>
  <si>
    <t>Обосновывающие материалы необходимо загружать с помощью "ЕИАС Мониторинг":</t>
  </si>
  <si>
    <t>Общая инструкция по заполнению отчетной формы:</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</si>
  <si>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t>
  </si>
  <si>
    <t>Мероприятия по концессионному соглашению</t>
  </si>
  <si>
    <t>spr_ks</t>
  </si>
  <si>
    <r>
      <t>ИП содержит </t>
    </r>
    <r>
      <rPr>
        <b/>
        <sz val="10"/>
        <color rgb="FF000000"/>
        <rFont val="Source Sans Pro"/>
        <family val="2"/>
        <charset val="204"/>
      </rPr>
      <t>только</t>
    </r>
    <r>
      <rPr>
        <sz val="10"/>
        <color rgb="FF000000"/>
        <rFont val="Source Sans Pro"/>
        <family val="2"/>
        <charset val="204"/>
      </rPr>
      <t> мероприятия, реализуемые в рамках КС</t>
    </r>
  </si>
  <si>
    <t>ИП не содержит мероприятия, реализуемые в рамках КС</t>
  </si>
  <si>
    <t>ИП, в том числе содержит мероприятия, реализуемые в рамках КС</t>
  </si>
  <si>
    <t>Ссылка на обосновывающие материалы (Изменения ИП)</t>
  </si>
  <si>
    <t>корректировка данных организации</t>
  </si>
  <si>
    <t>6</t>
  </si>
  <si>
    <t>7</t>
  </si>
  <si>
    <t>REESTR_TER</t>
  </si>
  <si>
    <t>REESTR_STOP_REASON</t>
  </si>
  <si>
    <t>modCheckCyan</t>
  </si>
  <si>
    <t>modHyp</t>
  </si>
  <si>
    <t>• На рабочем месте должен быть установлен MS Office 2007 SP3, 2010, 2013, 2016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2007/2010/2013/2016: Параметры Excel | Центр управления безопасностью | Параметры центра управления безопасностью | Параметры макросов | Включить все макросы | ОК)</t>
  </si>
  <si>
    <t>В рамках концессионного соглашения</t>
  </si>
  <si>
    <t>Всего в рамках ИП</t>
  </si>
  <si>
    <t>Всего в рамках КС</t>
  </si>
  <si>
    <t>Корректировка НВВ в связи с неисполнением ИП</t>
  </si>
  <si>
    <t>Дата начала</t>
  </si>
  <si>
    <t>Дата окончания</t>
  </si>
  <si>
    <t>Наименование концессионного соглашения</t>
  </si>
  <si>
    <t>Наименование решения по КС</t>
  </si>
  <si>
    <t>Тип решения по КС</t>
  </si>
  <si>
    <t>№ решения по КС</t>
  </si>
  <si>
    <t>Дата принятия решения по КС</t>
  </si>
  <si>
    <t>8</t>
  </si>
  <si>
    <t>корректировка мероприятий</t>
  </si>
  <si>
    <t>REESTR_CNCSN</t>
  </si>
  <si>
    <t>if</t>
  </si>
  <si>
    <t>obj</t>
  </si>
  <si>
    <t>корректировка объектов инфраструктуры</t>
  </si>
  <si>
    <t>корректировка территорий, на которых утверждена ИП</t>
  </si>
  <si>
    <t xml:space="preserve">Расходы на капитальные вложения (инвестиции), тыс.руб.
</t>
  </si>
  <si>
    <t>REESTR_IP_2018</t>
  </si>
  <si>
    <t>spr_type</t>
  </si>
  <si>
    <t>et_ws_01_obj_lock</t>
  </si>
  <si>
    <t>et_ws_01_m_lock</t>
  </si>
  <si>
    <t>Ссылка на обосновывающие материалы (на дату утверждения ИП)</t>
  </si>
  <si>
    <t>et_ws_01_ifin_lock</t>
  </si>
  <si>
    <t>Проверка доступных обновлений...</t>
  </si>
  <si>
    <t>Информация</t>
  </si>
  <si>
    <t>Нет доступных обновлений для отчёта с кодом INV.WARM.2019YEAR!</t>
  </si>
  <si>
    <t>L_NAME</t>
  </si>
  <si>
    <t>L_START_DATE</t>
  </si>
  <si>
    <t>L_END_DATE</t>
  </si>
  <si>
    <t>L_IP_COSTS</t>
  </si>
  <si>
    <t>ORG_NAME</t>
  </si>
  <si>
    <t>INN_NAME</t>
  </si>
  <si>
    <t>KPP_NAME</t>
  </si>
  <si>
    <t>L_OPF</t>
  </si>
  <si>
    <t>FIL_NAME</t>
  </si>
  <si>
    <t>VDET_NAME</t>
  </si>
  <si>
    <t>RST_ORG_ID</t>
  </si>
  <si>
    <t>L_DECISION_NAME</t>
  </si>
  <si>
    <t>L_DECISION_TYPE</t>
  </si>
  <si>
    <t>L_DECISION_NMBR</t>
  </si>
  <si>
    <t>L_DECISION_DATE</t>
  </si>
  <si>
    <t>L_DECISION_URL</t>
  </si>
  <si>
    <t>Инвестиционная программа № 14-ип от 21.04.2017 АО "Тутаевская ПГУ" в сфере теплоснабжения по модернизации и строительству имущественного комплекса, на территории городского поселения г.Тутаев, Тутаевский муниципальный район на 2017-2020 годы</t>
  </si>
  <si>
    <t>01.01.2017</t>
  </si>
  <si>
    <t>31.12.2020</t>
  </si>
  <si>
    <t>42239,652999756</t>
  </si>
  <si>
    <t>АО "Тутаевская ПГУ"</t>
  </si>
  <si>
    <t>7611020204</t>
  </si>
  <si>
    <t>761101001</t>
  </si>
  <si>
    <t>1 22 47 | Публичные акционерные общества</t>
  </si>
  <si>
    <t>Некомбинированное производство :: Передача :: Сбыт</t>
  </si>
  <si>
    <t>28134686</t>
  </si>
  <si>
    <t>Об утверждении скорректированной инвестиционной программы АО «Тутаевская ПГУ»</t>
  </si>
  <si>
    <t>приказ</t>
  </si>
  <si>
    <t>152-ип</t>
  </si>
  <si>
    <t>20.11.2018</t>
  </si>
  <si>
    <t>https://portal.eias.ru/Portal/DownloadPage.aspx?type=12&amp;guid=30372da2-8af1-4755-b04a-510efb732ace</t>
  </si>
  <si>
    <t>Инвестиционная программа № 333 от 20.11.2018 АО "Малая комплексная энергетика" в сфере теплоснабжения по модернизации и строительству оборудования, на территории п Алтыново, Отрадновское сельское поселение, Угличский муниципальный район на 2019 год</t>
  </si>
  <si>
    <t>01.01.2019</t>
  </si>
  <si>
    <t>31.12.2019</t>
  </si>
  <si>
    <t>0</t>
  </si>
  <si>
    <t>АО "Малая комплексная энергетика"</t>
  </si>
  <si>
    <t>7612043797</t>
  </si>
  <si>
    <t>760601001</t>
  </si>
  <si>
    <t>28822308</t>
  </si>
  <si>
    <t>Об утверждении инвестиционной программы АО "МКЭ"</t>
  </si>
  <si>
    <t>333</t>
  </si>
  <si>
    <t>https://portal.eias.ru/Portal/DownloadPage.aspx?type=12&amp;guid=59a37c86-d8f3-4f47-bbe4-34023694408d</t>
  </si>
  <si>
    <t>Инвестиционная программа № 371 от 30.10.2018 МУП "Тепловые сети" в сфере теплоснабжения по реконструкции, модернизации и развитию тепловых сетей и сетей ГВС, на территории муниципального района Угличский на 2019-2023 годы</t>
  </si>
  <si>
    <t>01.07.2019</t>
  </si>
  <si>
    <t>31.12.2023</t>
  </si>
  <si>
    <t>МУП "Тепловые сети"</t>
  </si>
  <si>
    <t>7612043980</t>
  </si>
  <si>
    <t>761201001</t>
  </si>
  <si>
    <t>6 52 43 | Муниципальные унитарные предприятия</t>
  </si>
  <si>
    <t>Передача</t>
  </si>
  <si>
    <t>27569386</t>
  </si>
  <si>
    <t>Перевод тепловых нагрузок отопления и горячего водоснабжения котельной ООО "Угличский сыродельно-молочный завод" на Районную котельную №8 ООО "Газпром теплоэнерго Ярославль" на период 2019-2023 годы</t>
  </si>
  <si>
    <t>№371</t>
  </si>
  <si>
    <t>30.10.2018</t>
  </si>
  <si>
    <t>https://portal.eias.ru/Portal/DownloadPage.aspx?type=12&amp;guid=b1c854ba-2221-45cb-9836-6abd9ef73fd5</t>
  </si>
  <si>
    <t>Инвестиционная программа ЗАО "Пансионат отдыха "Ярославль" в сфере теплоснабжения на 2018-2027 годы</t>
  </si>
  <si>
    <t>01.07.2018</t>
  </si>
  <si>
    <t>31.12.2027</t>
  </si>
  <si>
    <t>ЗАО "Пансионат отдыха "Ярославль"</t>
  </si>
  <si>
    <t>7627015577</t>
  </si>
  <si>
    <t>762701001</t>
  </si>
  <si>
    <t>1 22 67 | Непубличные акционерные общества</t>
  </si>
  <si>
    <t>26514513</t>
  </si>
  <si>
    <t>Об утверждении инвестиционной программы ЗАО "Пансионат отдыха "Ярославль"</t>
  </si>
  <si>
    <t>311-а</t>
  </si>
  <si>
    <t>27.10.2017</t>
  </si>
  <si>
    <t>https://portal.eias.ru/Portal/DownloadPage.aspx?type=12&amp;guid=2d05b350-1478-49ea-8488-b957a7a5a9f1</t>
  </si>
  <si>
    <t>Инвестиционная программа ОАО "Яргортеплоэнерго"</t>
  </si>
  <si>
    <t>31.01.2023</t>
  </si>
  <si>
    <t>7554,4453800667</t>
  </si>
  <si>
    <t>ОАО "Яргортеплоэнерго"</t>
  </si>
  <si>
    <t>7606047507</t>
  </si>
  <si>
    <t>26483162</t>
  </si>
  <si>
    <t>Инвестиционная программа АО "Яргортеплоэнерго" на 2019-2023 годы</t>
  </si>
  <si>
    <t>371</t>
  </si>
  <si>
    <t>Инвестиционная программа от 28.09.2018 АО "Яркоммунсервис" в сфере теплоснабжения по модернизации тепловой сети, на территории городского поселения г. Мышкин, Мышкинский муниципальный район на 2019-2021 годы</t>
  </si>
  <si>
    <t>31.12.2021</t>
  </si>
  <si>
    <t>АО "Яркоммунсервис"</t>
  </si>
  <si>
    <t>7602090950</t>
  </si>
  <si>
    <t>760201001</t>
  </si>
  <si>
    <t>28507030</t>
  </si>
  <si>
    <t>Инвестиционная программа АО "Яркоммунсервис" по реконструкции тепловых сетей в городском поселении г. Мышкин на период 2019-2021 гг.</t>
  </si>
  <si>
    <t>334</t>
  </si>
  <si>
    <t>28.09.2018</t>
  </si>
  <si>
    <t>https://portal.eias.ru/Portal/DownloadPage.aspx?type=12&amp;guid=36031790-947f-43ea-b87c-12792c0cbaf2</t>
  </si>
  <si>
    <t>Инвестиционная программа от 30.10.2018 АО "Яркоммунсервис" в сфере теплоснабжения по модернизации тепловой сети, на территории с Кривец, Приволжское сельское поселение, Мышкинский муниципальный район на 2019-2021 годы</t>
  </si>
  <si>
    <t>Инвестиционная программа АО "Яркоммунсервис" по строительству тепловых сетей в селе Кривец Мышкинского муниципального района на период 2019-2021 гг.</t>
  </si>
  <si>
    <t>Инвестиционная программа от 30.10.2018 АО "Яркоммунсервис" в сфере теплоснабжения по реконструкции тепловой сети, на территории п Борок, Веретейское сельское поселение, Некоузский муниципальный район на 2019-2021 годы</t>
  </si>
  <si>
    <t>Инвестиционная программа АО "Яркоммунсервис" по реконструкции тепловых сетей в поселке Борок Некоузского муниципального района на период 2019-2021 гг.</t>
  </si>
  <si>
    <t>Инвестиционная программа от 30.10.2018 АО "Яркоммунсервис" в сфере теплоснабжения по реконструкции тепловой сети, на территории п Волга, Волжское сельское поселение, Некоузский муниципальный район на 2019-2021 годы</t>
  </si>
  <si>
    <t>Инвестиционная программа АО "Яркоммунсервис" по реконструкции тепловых сетей в поселке Волга Некоузского муниципального района на период 2019-2021 гг.</t>
  </si>
  <si>
    <t>Инвестиционная программа от 30.10.2018 АО "Яркоммунсервис" в сфере теплоснабжения по реконструкции тепловой сети, на территории с Новый Некоуз, Некоузское сельское поселение, Некоузский муниципальный район на 2019-2021 годы</t>
  </si>
  <si>
    <t>Инвестиционная программа АО "Яркоммунсервис" по реконструкции тепловых сетей в селе Новый Некоуз Некоузского муниципального района на период 2019-2021 гг.</t>
  </si>
  <si>
    <t>Инвестиционная программа от 30.10.2018 АО "Ярославские ЭнергоСистемы" в сфере теплоснабжения по комплексному развитию систем инженерной инфраструктуры, на территории городского округа Ярославль на 2019-2023 годы</t>
  </si>
  <si>
    <t>63488,8082978619</t>
  </si>
  <si>
    <t>АО "Ярославские ЭнергоСистемы"</t>
  </si>
  <si>
    <t>7603066822</t>
  </si>
  <si>
    <t>760301001</t>
  </si>
  <si>
    <t>30919361</t>
  </si>
  <si>
    <t>Об утверждении  инвестиционных программ</t>
  </si>
  <si>
    <t>Инвестиционная программа от 30.10.2018 МУП ТМР "Тутаевские коммунальные системы" в сфере теплоснабжения по реконструкции тепловых сетей, на территории сельского поселения Константиновское, Тутаевский муниципальный район на 2019-2022 годы</t>
  </si>
  <si>
    <t>30.06.2022</t>
  </si>
  <si>
    <t>486,904925776</t>
  </si>
  <si>
    <t>МУП ТМР "Тутаевские коммунальные системы"</t>
  </si>
  <si>
    <t>7611022836</t>
  </si>
  <si>
    <t>Некомбинированное производство :: Сбыт</t>
  </si>
  <si>
    <t>28443212</t>
  </si>
  <si>
    <t>Об утверждении инвестиционных программ</t>
  </si>
  <si>
    <t>Инвестиционная программа от 30.10.2018 ООО "Газпром теплоэнерго Ярославль" в сфере теплоснабжения по развитию, повышению надежности и энергетической эффективности объектов на 2019-2023 годы</t>
  </si>
  <si>
    <t>4327,453338771</t>
  </si>
  <si>
    <t>ООО "Газпром теплоэнерго Ярославль"</t>
  </si>
  <si>
    <t>7603060690</t>
  </si>
  <si>
    <t>1 23 00 | Общества с ограниченной ответственностью</t>
  </si>
  <si>
    <t>28932227</t>
  </si>
  <si>
    <t>https://portal.eias.ru/Portal/DownloadPage.aspx?type=12&amp;guid=abb9aed2-840e-4b23-9b0c-b969ba9b75a1</t>
  </si>
  <si>
    <t>Инвестиционная программа от 30.10.2018 ПАО "ТГК-2" в сфере теплоснабжения по модернизации, реконструкции и техническому перевооружению объектов на 2019-2023 годы</t>
  </si>
  <si>
    <t>ПАО "ТГК-2"</t>
  </si>
  <si>
    <t>7606053324</t>
  </si>
  <si>
    <t>Некомбинированное производство</t>
  </si>
  <si>
    <t>26523308</t>
  </si>
  <si>
    <t>Сводная инвестиционная программа ПАО "ТГК-2" на 2019 - 2023 годы</t>
  </si>
  <si>
    <t>374</t>
  </si>
  <si>
    <t>https://portal.eias.ru/Portal/DownloadPage.aspx?type=12&amp;guid=f15a51f1-f656-41ee-9888-5c6dd2d88807</t>
  </si>
  <si>
    <t>Инвестиционная программа от 30.11.2017 ООО "АДС" в сфере теплоснабжения по модернизации и реконструкции котельных и тепловых сетей на 2018-2024 годы</t>
  </si>
  <si>
    <t>01.07.2017</t>
  </si>
  <si>
    <t>31.12.2024</t>
  </si>
  <si>
    <t>28451,5463957695</t>
  </si>
  <si>
    <t>ООО "АДС"</t>
  </si>
  <si>
    <t>7604008710</t>
  </si>
  <si>
    <t>760401001</t>
  </si>
  <si>
    <t>26483198</t>
  </si>
  <si>
    <t>Об утверждении скорректированной инвестиционной программы ООО "АДС</t>
  </si>
  <si>
    <t>153-ип</t>
  </si>
  <si>
    <t>https://portal.eias.ru/Portal/DownloadPage.aspx?type=12&amp;guid=0909ea63-e650-4064-8664-7e5bfcadbbef</t>
  </si>
  <si>
    <t>Инвестиционная программа от 31.10.2019 ООО "Рыбинская генерация" в сфере теплоснабжения по модернизации и строительству котельных и тепловых сетей на 2019-2031 годы</t>
  </si>
  <si>
    <t>01.11.2019</t>
  </si>
  <si>
    <t>31.12.2031</t>
  </si>
  <si>
    <t>13278,5571331263</t>
  </si>
  <si>
    <t>ООО "Рыбинская генерация"</t>
  </si>
  <si>
    <t>4401158338</t>
  </si>
  <si>
    <t>761045001</t>
  </si>
  <si>
    <t>31352310</t>
  </si>
  <si>
    <t>Об утверждении инвестиционной программы общества с ограниченной ответственностью "Рыбинская генерация"</t>
  </si>
  <si>
    <t>451</t>
  </si>
  <si>
    <t>31.10.2019</t>
  </si>
  <si>
    <t>https://portal.eias.ru/Portal/DownloadPage.aspx?type=12&amp;guid=0a4cae95-5771-4c2e-94bd-267aaab42dc1</t>
  </si>
  <si>
    <t>Модернизация газовой котельной в п.Борисоглебсий</t>
  </si>
  <si>
    <t>01.01.2016</t>
  </si>
  <si>
    <t>1535,82</t>
  </si>
  <si>
    <t>Модернизация котельной в пос. Борисоглебский Борисоглебского муниципального района на 2015-2019 годЫ</t>
  </si>
  <si>
    <t>224-ип</t>
  </si>
  <si>
    <t>05.12.2014</t>
  </si>
  <si>
    <t>https://portal.eias.ru/Portal/DownloadPage.aspx?type=12&amp;guid=c941459b-1c5a-4421-9e7a-4d90309b13f4</t>
  </si>
  <si>
    <t>Модернизация котельных и тепловых сетей МУП ГО г.Рыбинск "Теплоэнерго" на 2016-2020 гг.</t>
  </si>
  <si>
    <t>76263,0588674581</t>
  </si>
  <si>
    <t>МУП ГО г.Рыбинск "Теплоэнерго"</t>
  </si>
  <si>
    <t>7610044403</t>
  </si>
  <si>
    <t>761001001</t>
  </si>
  <si>
    <t>26483373</t>
  </si>
  <si>
    <t>Об утверждении скорректированных инвестиционных программ</t>
  </si>
  <si>
    <t>№109-ви</t>
  </si>
  <si>
    <t>30.11.2017</t>
  </si>
  <si>
    <t>Развитие системы теплоснабжения поселка Красный Холм и  ОАО Санаторий  «Красный холм» Ярославского муниципального района</t>
  </si>
  <si>
    <t>01.01.2012</t>
  </si>
  <si>
    <t>638,923057612</t>
  </si>
  <si>
    <t>ОАО "Санаторий "Красный Холм"</t>
  </si>
  <si>
    <t>7627015619</t>
  </si>
  <si>
    <t>27548439</t>
  </si>
  <si>
    <t>заключение на инвестиционную программу</t>
  </si>
  <si>
    <t>решение</t>
  </si>
  <si>
    <t>б/н</t>
  </si>
  <si>
    <t>20.09.2013</t>
  </si>
  <si>
    <t>https://portal.eias.ru/Portal/DownloadPage.aspx?type=12&amp;guid=5202c10f-519f-4ad0-9df0-dd031802113b</t>
  </si>
  <si>
    <t>модернизация газовой котельной в пос. Вятское Некрасовского муниципального района</t>
  </si>
  <si>
    <t>Модернизация котельной в с. Вятское Некрасовского муниципального района на 2015-2019 годы</t>
  </si>
  <si>
    <t>модернизация мазутной котельной в пос. Спасское</t>
  </si>
  <si>
    <t>01.07.2016</t>
  </si>
  <si>
    <t>80,8572107283</t>
  </si>
  <si>
    <t>Модернизация котельной в пос. Спасское Ярославского района</t>
  </si>
  <si>
    <t>TYPE</t>
  </si>
  <si>
    <t>Большесельский муниципальный район</t>
  </si>
  <si>
    <t>78603000</t>
  </si>
  <si>
    <t>Благовещенское сельское поселение</t>
  </si>
  <si>
    <t>78603411</t>
  </si>
  <si>
    <t>сельское поселение</t>
  </si>
  <si>
    <t>муниципальный район</t>
  </si>
  <si>
    <t>Большесельское сельское поселение</t>
  </si>
  <si>
    <t>78603422</t>
  </si>
  <si>
    <t>Вареговское сельское поселение</t>
  </si>
  <si>
    <t>78603427</t>
  </si>
  <si>
    <t>Борисоглебский муниципальный район</t>
  </si>
  <si>
    <t>78606000</t>
  </si>
  <si>
    <t>Андреевское сельское поселение</t>
  </si>
  <si>
    <t>78606422</t>
  </si>
  <si>
    <t>Борисоглебское сельское поселение</t>
  </si>
  <si>
    <t>78606407</t>
  </si>
  <si>
    <t>Вощажниковское сельское поселение</t>
  </si>
  <si>
    <t>78606410</t>
  </si>
  <si>
    <t>Высоковское сельское поселение</t>
  </si>
  <si>
    <t>78606415</t>
  </si>
  <si>
    <t>Инальцинское сельское поселение</t>
  </si>
  <si>
    <t>78606405</t>
  </si>
  <si>
    <t>Брейтовский муниципальный район</t>
  </si>
  <si>
    <t>78609000</t>
  </si>
  <si>
    <t>Брейтовское сельское поселение</t>
  </si>
  <si>
    <t>78609411</t>
  </si>
  <si>
    <t>Гореловское сельское поселение</t>
  </si>
  <si>
    <t>78609422</t>
  </si>
  <si>
    <t>Прозоровское сельское поселение</t>
  </si>
  <si>
    <t>78609433</t>
  </si>
  <si>
    <t>Гаврилов-Ямский муниципальный район</t>
  </si>
  <si>
    <t>78612000</t>
  </si>
  <si>
    <t>Великосельское сельское поселение</t>
  </si>
  <si>
    <t>78612405</t>
  </si>
  <si>
    <t>Городское поселение г. Гаврилов-Ям</t>
  </si>
  <si>
    <t>78612101</t>
  </si>
  <si>
    <t>городское поселение, в состав которого входит город</t>
  </si>
  <si>
    <t>Заячье-Холмское сельское поселение</t>
  </si>
  <si>
    <t>78612477</t>
  </si>
  <si>
    <t>Митинское сельское поселение</t>
  </si>
  <si>
    <t>78612450</t>
  </si>
  <si>
    <t>Шопшинское сельское поселение</t>
  </si>
  <si>
    <t>78612490</t>
  </si>
  <si>
    <t>Даниловский муниципальный район</t>
  </si>
  <si>
    <t>78615000</t>
  </si>
  <si>
    <t>Городское поселение г. Данилов</t>
  </si>
  <si>
    <t>78615101</t>
  </si>
  <si>
    <t>Даниловское сельское поселение</t>
  </si>
  <si>
    <t>78615435</t>
  </si>
  <si>
    <t>Дмитриевское сельское поселение</t>
  </si>
  <si>
    <t>78615420</t>
  </si>
  <si>
    <t>Середское сельское поселение</t>
  </si>
  <si>
    <t>78615470</t>
  </si>
  <si>
    <t>Любимский муниципальный район</t>
  </si>
  <si>
    <t>78618000</t>
  </si>
  <si>
    <t>Воскресенское сельское поселение</t>
  </si>
  <si>
    <t>78618405</t>
  </si>
  <si>
    <t>Городское поселение г. Любим</t>
  </si>
  <si>
    <t>78618101</t>
  </si>
  <si>
    <t>Ермаковское сельское поселение</t>
  </si>
  <si>
    <t>78618410</t>
  </si>
  <si>
    <t>Осецкое сельское поселение</t>
  </si>
  <si>
    <t>78618433</t>
  </si>
  <si>
    <t>Мышкинский муниципальный район</t>
  </si>
  <si>
    <t>78621000</t>
  </si>
  <si>
    <t>Городское поселение г. Мышкин</t>
  </si>
  <si>
    <t>78621101</t>
  </si>
  <si>
    <t>Охотинское сельское поселение</t>
  </si>
  <si>
    <t>78621430</t>
  </si>
  <si>
    <t>Приволжское сельское поселение</t>
  </si>
  <si>
    <t>78621415</t>
  </si>
  <si>
    <t>Некоузский муниципальный район</t>
  </si>
  <si>
    <t>78623000</t>
  </si>
  <si>
    <t>Веретейское сельское поселение</t>
  </si>
  <si>
    <t>78623404</t>
  </si>
  <si>
    <t>Волжское сельское поселение</t>
  </si>
  <si>
    <t>78623406</t>
  </si>
  <si>
    <t>Некоузское сельское поселение</t>
  </si>
  <si>
    <t>78623415</t>
  </si>
  <si>
    <t>Октябрьское сельское поселение</t>
  </si>
  <si>
    <t>78623427</t>
  </si>
  <si>
    <t>Некрасовский муниципальный район</t>
  </si>
  <si>
    <t>78626000</t>
  </si>
  <si>
    <t>Бурмакино сельское поселение</t>
  </si>
  <si>
    <t>78626409</t>
  </si>
  <si>
    <t>Красный Профинтерн сельское поселение</t>
  </si>
  <si>
    <t>78626444</t>
  </si>
  <si>
    <t>Некрасовское сельское поселение</t>
  </si>
  <si>
    <t>78626457</t>
  </si>
  <si>
    <t>Первомайский муниципальный район</t>
  </si>
  <si>
    <t>78629000</t>
  </si>
  <si>
    <t>Городское поселение п.Пречистое</t>
  </si>
  <si>
    <t>78629151</t>
  </si>
  <si>
    <t>городское поселение, в состав которого входит поселок</t>
  </si>
  <si>
    <t>Кукобойское сельское поселение</t>
  </si>
  <si>
    <t>78629435</t>
  </si>
  <si>
    <t>Пречистенское сельское поселение</t>
  </si>
  <si>
    <t>78629450</t>
  </si>
  <si>
    <t>Пошехонский муниципальный район</t>
  </si>
  <si>
    <t>78634000</t>
  </si>
  <si>
    <t>Белосельское сельское поселение</t>
  </si>
  <si>
    <t>78634404</t>
  </si>
  <si>
    <t>Городское поселение Пошехонье</t>
  </si>
  <si>
    <t>78634101</t>
  </si>
  <si>
    <t>78634428</t>
  </si>
  <si>
    <t>Кременевское сельское поселение</t>
  </si>
  <si>
    <t>78634460</t>
  </si>
  <si>
    <t>Пригородное сельское поселение</t>
  </si>
  <si>
    <t>78634436</t>
  </si>
  <si>
    <t>Ростовский муниципальный район</t>
  </si>
  <si>
    <t>78637000</t>
  </si>
  <si>
    <t>Городское поселение г.Ростов</t>
  </si>
  <si>
    <t>78637101</t>
  </si>
  <si>
    <t>Ишня сельское поселение</t>
  </si>
  <si>
    <t>78637412</t>
  </si>
  <si>
    <t>Петровское сельское поселение</t>
  </si>
  <si>
    <t>78637441</t>
  </si>
  <si>
    <t>Поречье-Рыбное сельское поселение</t>
  </si>
  <si>
    <t>78637442</t>
  </si>
  <si>
    <t>Семибратово сельское поселение</t>
  </si>
  <si>
    <t>78637447</t>
  </si>
  <si>
    <t>Рыбинский муниципальный район</t>
  </si>
  <si>
    <t>78640000</t>
  </si>
  <si>
    <t>Арефинское сельское поселение</t>
  </si>
  <si>
    <t>78640410</t>
  </si>
  <si>
    <t>78640415</t>
  </si>
  <si>
    <t>Глебовское сельское поселение</t>
  </si>
  <si>
    <t>78640443</t>
  </si>
  <si>
    <t>Городское поселение Песочное</t>
  </si>
  <si>
    <t>78640455</t>
  </si>
  <si>
    <t>Каменниковское сельское поселение</t>
  </si>
  <si>
    <t>78640425</t>
  </si>
  <si>
    <t>Назаровское сельское поселение</t>
  </si>
  <si>
    <t>78640430</t>
  </si>
  <si>
    <t>Огарковское сельское поселение</t>
  </si>
  <si>
    <t>78640440</t>
  </si>
  <si>
    <t>78640420</t>
  </si>
  <si>
    <t>Покровское сельское поселение</t>
  </si>
  <si>
    <t>78640435</t>
  </si>
  <si>
    <t>Судоверфское сельское поселение</t>
  </si>
  <si>
    <t>78640452</t>
  </si>
  <si>
    <t>Тихменевское сельское поселение</t>
  </si>
  <si>
    <t>78640447</t>
  </si>
  <si>
    <t>Тутаевский муниципальный район</t>
  </si>
  <si>
    <t>78643000</t>
  </si>
  <si>
    <t>Артемьевское сельское поселение</t>
  </si>
  <si>
    <t>78643405</t>
  </si>
  <si>
    <t>Городское поселение г.Тутаев</t>
  </si>
  <si>
    <t>78643101</t>
  </si>
  <si>
    <t>Константиновское сельское поселение</t>
  </si>
  <si>
    <t>78643420</t>
  </si>
  <si>
    <t>Левобережное сельское поселение</t>
  </si>
  <si>
    <t>78643460</t>
  </si>
  <si>
    <t>Чебаковское сельское поселение</t>
  </si>
  <si>
    <t>78643450</t>
  </si>
  <si>
    <t>Угличский муниципальный район</t>
  </si>
  <si>
    <t>78646000</t>
  </si>
  <si>
    <t>Головинское сельское поселение</t>
  </si>
  <si>
    <t>78646440</t>
  </si>
  <si>
    <t>Городское поселение г.Углич</t>
  </si>
  <si>
    <t>78646101</t>
  </si>
  <si>
    <t>Ильинское сельское поселение</t>
  </si>
  <si>
    <t>78646420</t>
  </si>
  <si>
    <t>Отрадновское сельское поселение</t>
  </si>
  <si>
    <t>78646475</t>
  </si>
  <si>
    <t>Слободское сельское поселение</t>
  </si>
  <si>
    <t>78646410</t>
  </si>
  <si>
    <t>Улейминское сельское поселение</t>
  </si>
  <si>
    <t>78646480</t>
  </si>
  <si>
    <t>Ярославский муниципальный район</t>
  </si>
  <si>
    <t>78650000</t>
  </si>
  <si>
    <t>Городское поселение п. Лесная Поляна</t>
  </si>
  <si>
    <t>78650155</t>
  </si>
  <si>
    <t>Заволжское сельское поселение</t>
  </si>
  <si>
    <t>78650410</t>
  </si>
  <si>
    <t>Ивняковское сельское поселение</t>
  </si>
  <si>
    <t>78650455</t>
  </si>
  <si>
    <t>Карабихское сельское поселение</t>
  </si>
  <si>
    <t>78650430</t>
  </si>
  <si>
    <t>Кузнечихинское сельское поселение</t>
  </si>
  <si>
    <t>78650435</t>
  </si>
  <si>
    <t>Курбское сельское поселение</t>
  </si>
  <si>
    <t>78650440</t>
  </si>
  <si>
    <t>78650470</t>
  </si>
  <si>
    <t>Туношенское сельское поселение</t>
  </si>
  <si>
    <t>78650495</t>
  </si>
  <si>
    <t>город Переславль-Залесский</t>
  </si>
  <si>
    <t>78705000</t>
  </si>
  <si>
    <t>городской округ</t>
  </si>
  <si>
    <t>город Рыбинск</t>
  </si>
  <si>
    <t>78715000</t>
  </si>
  <si>
    <t>город Ярославль</t>
  </si>
  <si>
    <t>78701000</t>
  </si>
  <si>
    <t>MO_LIST_2</t>
  </si>
  <si>
    <t>MO_LIST_3</t>
  </si>
  <si>
    <t>MO_LIST_4</t>
  </si>
  <si>
    <t>MO_LIST_5</t>
  </si>
  <si>
    <t>MO_LIST_6</t>
  </si>
  <si>
    <t>MO_LIST_7</t>
  </si>
  <si>
    <t>MO_LIST_8</t>
  </si>
  <si>
    <t>MO_LIST_9</t>
  </si>
  <si>
    <t>MO_LIST_10</t>
  </si>
  <si>
    <t>MO_LIST_11</t>
  </si>
  <si>
    <t>MO_LIST_12</t>
  </si>
  <si>
    <t>MO_LIST_13</t>
  </si>
  <si>
    <t>MO_LIST_14</t>
  </si>
  <si>
    <t>MO_LIST_15</t>
  </si>
  <si>
    <t>MO_LIST_16</t>
  </si>
  <si>
    <t>MO_LIST_17</t>
  </si>
  <si>
    <t>MO_LIST_18</t>
  </si>
  <si>
    <t>MO_LIST_19</t>
  </si>
  <si>
    <t>MO_LIST_20</t>
  </si>
  <si>
    <t>МР</t>
  </si>
  <si>
    <t>МО</t>
  </si>
  <si>
    <t>МО_ОКТМО</t>
  </si>
  <si>
    <t>МО_ТИП</t>
  </si>
  <si>
    <t>ИМЯ ДИАПАЗОНА</t>
  </si>
  <si>
    <t>ID</t>
  </si>
  <si>
    <t>NAME</t>
  </si>
  <si>
    <t>808</t>
  </si>
  <si>
    <t>807</t>
  </si>
  <si>
    <t>ENTITY_NAME</t>
  </si>
  <si>
    <t>NOMER_NAME</t>
  </si>
  <si>
    <t>LGL_ID</t>
  </si>
  <si>
    <t>L_TYPE</t>
  </si>
  <si>
    <t>L_SPHERE_LIST</t>
  </si>
  <si>
    <t>L_URL</t>
  </si>
  <si>
    <t>L_CNCSN_IP_1_NAME</t>
  </si>
  <si>
    <t>L_CNCSN_IP_2_NAME</t>
  </si>
  <si>
    <t>IP_L_NAME</t>
  </si>
  <si>
    <t>IP_L_START_DATE</t>
  </si>
  <si>
    <t>IP_L_END_DATE</t>
  </si>
  <si>
    <t>IP_L_DECISION_NAME</t>
  </si>
  <si>
    <t>IP_L_DECISION_TYPE</t>
  </si>
  <si>
    <t>IP_L_DECISION_NMBR</t>
  </si>
  <si>
    <t>IP_L_DECISION_DATE</t>
  </si>
  <si>
    <t>IP_L_DECISION_URL</t>
  </si>
  <si>
    <t>4917995545</t>
  </si>
  <si>
    <t>КС</t>
  </si>
  <si>
    <t>Концессионное соглашение № б/н от 30.10.2019 в отношении имущественного комплекса, расположенных на территории городского округа Рыбинск</t>
  </si>
  <si>
    <t>30.10.2019</t>
  </si>
  <si>
    <t>30.10.2039</t>
  </si>
  <si>
    <t>О принятии закона о КС</t>
  </si>
  <si>
    <t>постановление</t>
  </si>
  <si>
    <t>316</t>
  </si>
  <si>
    <t>11.12.2019</t>
  </si>
  <si>
    <t>https://portal.eias.ru/Portal/DownloadPage.aspx?type=12&amp;guid=1e05380f-daf4-468b-aca2-209a783ef78e</t>
  </si>
  <si>
    <t>ТС</t>
  </si>
  <si>
    <t>https://portal.eias.ru/Portal/DownloadPage.aspx?type=12&amp;guid=766b0262-1064-43e9-a30f-032f6397e096</t>
  </si>
  <si>
    <t>ИП содержит только мероприятия, реализуемые в рамках КС</t>
  </si>
  <si>
    <t>О</t>
  </si>
  <si>
    <t>Предупреждение</t>
  </si>
  <si>
    <t>ИП!AW30</t>
  </si>
  <si>
    <t>Cумма по источникам финансирования в строке "Всего" отклоняется от указанной в мониторинге принятых тарифных решений на величину -100%!</t>
  </si>
  <si>
    <t>Ярославская область, город Рыбинск, Юго-западная промзона,3</t>
  </si>
  <si>
    <t>8 (4855) 203-606
8 (930) 101 01 70</t>
  </si>
  <si>
    <t>SedovMP@r-gen.ru</t>
  </si>
  <si>
    <t>Седов Максим Павлович</t>
  </si>
  <si>
    <t>Директор по инвестициям</t>
  </si>
  <si>
    <t>Переключение тепловых нагрузок котельной «Магма» на крупную узловую котельную «Полиграф», реконструкция котельной "Полиграф"</t>
  </si>
  <si>
    <t>Не определено</t>
  </si>
  <si>
    <t>Переключение тепловых нагрузок котельной на ул.С.Перовской и бойлерных ГВС на ул.Щепкина и ул.Гагарина  на крупную узловую котельную «Тема»</t>
  </si>
  <si>
    <t>Прокладка теплотрассы по ул. Восточная от тепловых сетей котельной "Полиграф" до тепловых сетей котельной "Магма" по адресу:Ярославская область, город Рыбинск, ул. Восточная, д.8</t>
  </si>
  <si>
    <t>Прокладка теплотрассы по ул. Юбилейная до котельной дома-интерната для престарелых по адресу: Ярославская область, город Рыбинск, пр. Генерала Батова,58</t>
  </si>
  <si>
    <t>Прокладка теплотрассы по ул. Лизы Чайкиной между домом 14 по ул. Лизы Чайкиной до д. 2 ул. Молодогвардейцев</t>
  </si>
  <si>
    <t>Переключение тепловых нагрузок котельной «Военная база» на крупную узловую котельную «Полиграф»</t>
  </si>
  <si>
    <t>Строительство новой блочно-модульной котельной в районе земельного участка по ул. Нобелевской, д.3</t>
  </si>
  <si>
    <t>Реконструкция магистральных тепловых сетей котельной "Волжский" от ТК-47 до ТК-97</t>
  </si>
  <si>
    <t>Реконструкция магистральных тепловых сетей котельной "Переборы" от ТК-1 до ТК-10</t>
  </si>
  <si>
    <t>9</t>
  </si>
  <si>
    <t>Реконструкция магистральных тепловых сетей котельной по ул.С.Перовской от ТК-4003 до ТК-4015</t>
  </si>
  <si>
    <t>10</t>
  </si>
  <si>
    <t>Реконструкция магистральных тепловых сетей котельной "Сельхозтехника" от ТК-1001 до ТК-1011</t>
  </si>
  <si>
    <t>11</t>
  </si>
  <si>
    <t>Модернизация систем управления, автоматизации и безопасности котлов котельной "Волжский"</t>
  </si>
  <si>
    <t>Перевод на автоматический режим работы котельной "Школа-Интернат"</t>
  </si>
  <si>
    <t>Перевод на автоматический режим работы котельной "Психбольница" расположенной на ул. Сакко и Ванцетти</t>
  </si>
  <si>
    <t>Автоматизация режимов теплоснабжения на ЦТП по ул. Целинной.</t>
  </si>
  <si>
    <t>12</t>
  </si>
  <si>
    <t>Автоматизация режимов теплоснабжения на насосной станции ул.Рапова, 15</t>
  </si>
  <si>
    <t>13</t>
  </si>
  <si>
    <t>Автоматизация режимов теплоснабжения на насосной станции на ул.Плеханова, 30</t>
  </si>
  <si>
    <t>14</t>
  </si>
  <si>
    <t>Автоматизация режимов теплоснабжения на насосной станции на ул.Плеханова, 33</t>
  </si>
  <si>
    <t>15</t>
  </si>
  <si>
    <t>Автоматизация режимов теплоснабжения на насосной станции на ул.Плеханова, 38</t>
  </si>
  <si>
    <t>16</t>
  </si>
  <si>
    <t>Автоматизация режимов теплоснабжения на насосной станции на ул.Плеханова, 34</t>
  </si>
  <si>
    <t>17</t>
  </si>
  <si>
    <t>Автоматизация режимов теплоснабжения на насосной станции на ул.Кирова, 30</t>
  </si>
  <si>
    <t>18</t>
  </si>
  <si>
    <t>Автоматизация режимов теплоснабжения на насосной станции на ул.Чкалова, 69</t>
  </si>
  <si>
    <t>19</t>
  </si>
  <si>
    <t>Автоматизация режимов теплоснабжения на насосной станции на ул.Кольцова, 3</t>
  </si>
  <si>
    <t>20</t>
  </si>
  <si>
    <t>Автоматизация режимов теплоснабжения на насосной станции на ул. Карякинская, 106</t>
  </si>
  <si>
    <t>21</t>
  </si>
  <si>
    <t>Автоматизация режимов теплоснабжения на насосной станции на ул. Карякинская, 88</t>
  </si>
  <si>
    <t>22</t>
  </si>
  <si>
    <t>Автоматизация режимов теплоснабжения на насосной станции на ул. Фурманова, 17</t>
  </si>
  <si>
    <t>23</t>
  </si>
  <si>
    <t>Автоматизция режимов работы насосной станции ул. Фурманова,9</t>
  </si>
  <si>
    <t>24</t>
  </si>
  <si>
    <t>Автоматизция режимов работы насосной станции ул. Фурманова,7</t>
  </si>
  <si>
    <t>25</t>
  </si>
  <si>
    <t>Автоматизция режимов работы насосной станции ул. Плеханова,41</t>
  </si>
  <si>
    <t>26</t>
  </si>
  <si>
    <t>Автоматизация режимов теплоснабжения на насосной станции на ул. Фурманова, 11</t>
  </si>
  <si>
    <t>27</t>
  </si>
  <si>
    <t>Автоматизация режимов теплоснабжения на насосной станции на ул. Моторостроителей, 9</t>
  </si>
  <si>
    <t>28</t>
  </si>
  <si>
    <t>Автоматизация режимов теплоснабжения на насосной станции на ул. Моторостроителей, 21</t>
  </si>
  <si>
    <t>29</t>
  </si>
  <si>
    <t>Автоматизация режимов теплоснабжения на насосной станции на ул. Луначарского,21</t>
  </si>
  <si>
    <t>Реконструкция узлов учета тепловой энергии на котельной "Призма"</t>
  </si>
  <si>
    <t>Реконструкция узлов учета тепловой энергии на котельной "Сельхозтехника"</t>
  </si>
  <si>
    <t>Реконструкция узлов учета тепловой энергии на котельной "Стоялая"</t>
  </si>
  <si>
    <t>Реконструкция узлов учета тепловой энергии на котельной "Бабушкина"</t>
  </si>
  <si>
    <t>Реконструкция узлов учета тепловой энергии на котельной "Веретье-3"</t>
  </si>
  <si>
    <t>Реконструкция узлов учета тепловой энергии на котельной "Магма"</t>
  </si>
  <si>
    <t>Реконструкция узлов учета тепловой энергии на котельной "Переборы"</t>
  </si>
  <si>
    <t>Реконструкция узлов учета тепловой энергии на котельной "Полиграф"</t>
  </si>
  <si>
    <t>Реконструкция узлов учета тепловой энергии на котельной "Поток"</t>
  </si>
  <si>
    <t>Реконструкция узлов учета тепловой энергии на котельной "С.Перовской"</t>
  </si>
  <si>
    <t>Реконструкция узлов учета тепловой энергии на котельной "Тема"</t>
  </si>
  <si>
    <t>Реконструкция узлов учета тепловой энергии на котельной "Волжский"</t>
  </si>
  <si>
    <t>Реконструкция бака-аккумулятора котельной "Переборы"</t>
  </si>
  <si>
    <t>без привязки к объекту</t>
  </si>
  <si>
    <t>Реконструкция РТХ котельной "Веретье"</t>
  </si>
  <si>
    <t>Реконструкция РТХ котельной "Слип"</t>
  </si>
  <si>
    <t>Реконструкция РТХ котельной "Переборы"</t>
  </si>
  <si>
    <t>Реконструкция РТХ котельной "Призма"</t>
  </si>
  <si>
    <t>Реконструкция РТХ котельной "Тема"</t>
  </si>
  <si>
    <t>Реконструкция РТХ котельной "Поток"</t>
  </si>
  <si>
    <t>Реконструкция РТХ котельной "Полиграф"</t>
  </si>
  <si>
    <t>Реконструкция ХВО котельной "Переборы"</t>
  </si>
  <si>
    <t xml:space="preserve">Организация отказоустойчивой серверной инфраструктуры </t>
  </si>
  <si>
    <t>Организация телефонной связи и видео конференц связи</t>
  </si>
  <si>
    <t>Построение распределенной защищенной мультисервисной сети передачи данных, для связи между площадками</t>
  </si>
  <si>
    <t>Модернизация парка персональных компьютеров и печатной техники</t>
  </si>
  <si>
    <t>Модернизация структурированной кабельной сети на площадках котельных</t>
  </si>
  <si>
    <t xml:space="preserve">Автомастерская  АРТК-М на шасси ГАЗ-33081 "Садко" </t>
  </si>
  <si>
    <t>МАЗ 6501 Самосвал 20 т.</t>
  </si>
  <si>
    <t>КС 35714 Автокран  16 т.</t>
  </si>
  <si>
    <t>ГАЗ  3309 Грузовой  бортовой  5 метров</t>
  </si>
  <si>
    <t>Ярославская область, город Ярославль, ул. Пятницкая 6, каб.209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</si>
</sst>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Red]\(&quot;$&quot;#,##0\)"/>
    <numFmt numFmtId="169" formatCode="_-* #,##0.00[$€-1]_-;\-* #,##0.00[$€-1]_-;_-* &quot;-&quot;??[$€-1]_-"/>
    <numFmt numFmtId="170" formatCode="#,##0.0"/>
    <numFmt numFmtId="171" formatCode="#,##0.000"/>
    <numFmt numFmtId="172" formatCode="#,##0.0000"/>
  </numFmts>
  <fonts count="77">
    <font>
      <sz val="9"/>
      <name val="Tahoma"/>
      <family val="2"/>
      <charset val="204"/>
    </font>
    <font>
      <sz val="11"/>
      <color indexed="8"/>
      <name val="Calibri"/>
      <family val="2"/>
      <charset val="204"/>
    </font>
    <font>
      <sz val="11"/>
      <color indexed="8"/>
      <name val="Calibri"/>
      <family val="2"/>
      <charset val="204"/>
    </font>
    <font>
      <sz val="10"/>
      <name val="Arial Cyr"/>
      <charset val="204"/>
    </font>
    <font>
      <sz val="10"/>
      <name val="Helv"/>
    </font>
    <font>
      <sz val="10"/>
      <name val="MS Sans Serif"/>
      <family val="2"/>
      <charset val="204"/>
    </font>
    <font>
      <sz val="8"/>
      <name val="Helv"/>
      <charset val="204"/>
    </font>
    <font>
      <sz val="9"/>
      <name val="Tahoma"/>
      <family val="2"/>
      <charset val="204"/>
    </font>
    <font>
      <sz val="12"/>
      <name val="Arial"/>
      <family val="2"/>
      <charset val="204"/>
    </font>
    <font>
      <b/>
      <sz val="9"/>
      <name val="Tahoma"/>
      <family val="2"/>
      <charset val="204"/>
    </font>
    <font>
      <sz val="8"/>
      <name val="Tahoma"/>
      <family val="2"/>
      <charset val="204"/>
    </font>
    <font>
      <sz val="8"/>
      <name val="Arial Cyr"/>
      <charset val="204"/>
    </font>
    <font>
      <sz val="9"/>
      <color indexed="9"/>
      <name val="Tahoma"/>
      <family val="2"/>
      <charset val="204"/>
    </font>
    <font>
      <b/>
      <u/>
      <sz val="9"/>
      <color indexed="12"/>
      <name val="Tahoma"/>
      <family val="2"/>
      <charset val="204"/>
    </font>
    <font>
      <sz val="9"/>
      <name val="Tahoma"/>
      <family val="2"/>
      <charset val="204"/>
    </font>
    <font>
      <sz val="11"/>
      <color indexed="62"/>
      <name val="Calibri"/>
      <family val="2"/>
      <charset val="204"/>
    </font>
    <font>
      <sz val="10"/>
      <color indexed="8"/>
      <name val="Tahoma"/>
      <family val="2"/>
      <charset val="204"/>
    </font>
    <font>
      <sz val="8"/>
      <name val="Palatino"/>
      <family val="1"/>
    </font>
    <font>
      <u/>
      <sz val="10"/>
      <color indexed="36"/>
      <name val="Arial Cyr"/>
      <charset val="204"/>
    </font>
    <font>
      <u/>
      <sz val="10"/>
      <color indexed="12"/>
      <name val="Arial Cyr"/>
      <charset val="204"/>
    </font>
    <font>
      <sz val="10"/>
      <name val="Tahoma"/>
      <family val="2"/>
      <charset val="204"/>
    </font>
    <font>
      <b/>
      <sz val="10"/>
      <name val="Tahoma"/>
      <family val="2"/>
      <charset val="204"/>
    </font>
    <font>
      <b/>
      <sz val="10"/>
      <color indexed="8"/>
      <name val="Tahoma"/>
      <family val="2"/>
      <charset val="204"/>
    </font>
    <font>
      <sz val="11"/>
      <color indexed="8"/>
      <name val="Calibri"/>
      <family val="2"/>
      <charset val="204"/>
    </font>
    <font>
      <sz val="9"/>
      <color indexed="10"/>
      <name val="Tahoma"/>
      <family val="2"/>
      <charset val="204"/>
    </font>
    <font>
      <sz val="11"/>
      <color indexed="8"/>
      <name val="Tahoma"/>
      <family val="2"/>
      <charset val="204"/>
    </font>
    <font>
      <u/>
      <sz val="20"/>
      <color indexed="56"/>
      <name val="Tahoma"/>
      <family val="2"/>
      <charset val="204"/>
    </font>
    <font>
      <sz val="11"/>
      <color indexed="8"/>
      <name val="Marlett"/>
      <charset val="2"/>
    </font>
    <font>
      <sz val="9"/>
      <name val="Courier New"/>
      <family val="3"/>
      <charset val="204"/>
    </font>
    <font>
      <sz val="16"/>
      <name val="Tahoma"/>
      <family val="2"/>
      <charset val="204"/>
    </font>
    <font>
      <sz val="9"/>
      <color indexed="60"/>
      <name val="Tahoma"/>
      <family val="2"/>
      <charset val="204"/>
    </font>
    <font>
      <sz val="16"/>
      <color indexed="9"/>
      <name val="Tahoma"/>
      <family val="2"/>
      <charset val="204"/>
    </font>
    <font>
      <b/>
      <sz val="14"/>
      <name val="Franklin Gothic Medium"/>
      <family val="2"/>
      <charset val="204"/>
    </font>
    <font>
      <b/>
      <sz val="9"/>
      <color indexed="62"/>
      <name val="Tahoma"/>
      <family val="2"/>
      <charset val="204"/>
    </font>
    <font>
      <b/>
      <sz val="9"/>
      <color indexed="10"/>
      <name val="Tahoma"/>
      <family val="2"/>
      <charset val="204"/>
    </font>
    <font>
      <u/>
      <sz val="9"/>
      <color indexed="12"/>
      <name val="Tahoma"/>
      <family val="2"/>
      <charset val="204"/>
    </font>
    <font>
      <sz val="10"/>
      <name val="Helv"/>
      <charset val="204"/>
    </font>
    <font>
      <sz val="8"/>
      <name val="Arial"/>
      <family val="2"/>
      <charset val="204"/>
    </font>
    <font>
      <sz val="11"/>
      <name val="Tahoma"/>
      <family val="2"/>
      <charset val="204"/>
    </font>
    <font>
      <sz val="9"/>
      <color indexed="11"/>
      <name val="Tahoma"/>
      <family val="2"/>
      <charset val="204"/>
    </font>
    <font>
      <sz val="11"/>
      <color indexed="9"/>
      <name val="Tahoma"/>
      <family val="2"/>
      <charset val="204"/>
    </font>
    <font>
      <sz val="9"/>
      <color indexed="8"/>
      <name val="Tahoma"/>
      <family val="2"/>
      <charset val="204"/>
    </font>
    <font>
      <u/>
      <sz val="9"/>
      <color indexed="62"/>
      <name val="Tahoma"/>
      <family val="2"/>
      <charset val="204"/>
    </font>
    <font>
      <sz val="11"/>
      <color indexed="22"/>
      <name val="Wingdings 2"/>
      <family val="1"/>
      <charset val="2"/>
    </font>
    <font>
      <b/>
      <sz val="9"/>
      <color indexed="8"/>
      <name val="Tahoma"/>
      <family val="2"/>
      <charset val="204"/>
    </font>
    <font>
      <sz val="9"/>
      <color indexed="81"/>
      <name val="Tahoma"/>
      <family val="2"/>
      <charset val="204"/>
    </font>
    <font>
      <sz val="11"/>
      <color indexed="55"/>
      <name val="Wingdings 2"/>
      <family val="1"/>
      <charset val="2"/>
    </font>
    <font>
      <sz val="9"/>
      <color indexed="63"/>
      <name val="Tahoma"/>
      <family val="2"/>
      <charset val="204"/>
    </font>
    <font>
      <sz val="11"/>
      <color indexed="63"/>
      <name val="Wingdings 2"/>
      <family val="1"/>
      <charset val="2"/>
    </font>
    <font>
      <b/>
      <sz val="10"/>
      <color indexed="63"/>
      <name val="Tahoma"/>
      <family val="2"/>
      <charset val="204"/>
    </font>
    <font>
      <sz val="10"/>
      <color indexed="55"/>
      <name val="Wingdings 2"/>
      <family val="1"/>
      <charset val="2"/>
    </font>
    <font>
      <u/>
      <sz val="9"/>
      <color rgb="FF333399"/>
      <name val="Tahoma"/>
      <family val="2"/>
      <charset val="204"/>
    </font>
    <font>
      <sz val="11"/>
      <color rgb="FF9C6500"/>
      <name val="Calibri"/>
      <family val="2"/>
      <charset val="204"/>
      <scheme val="minor"/>
    </font>
    <font>
      <sz val="11"/>
      <color theme="1"/>
      <name val="Calibri"/>
      <family val="2"/>
      <charset val="204"/>
      <scheme val="minor"/>
    </font>
    <font>
      <sz val="11"/>
      <color rgb="FF006100"/>
      <name val="Calibri"/>
      <family val="2"/>
      <charset val="204"/>
      <scheme val="minor"/>
    </font>
    <font>
      <sz val="9"/>
      <color theme="0"/>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9C000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color theme="0"/>
      <name val="Wingdings 2"/>
      <family val="1"/>
      <charset val="2"/>
    </font>
    <font>
      <b/>
      <sz val="9"/>
      <color theme="0"/>
      <name val="Tahoma"/>
      <family val="2"/>
      <charset val="204"/>
    </font>
    <font>
      <u/>
      <sz val="9"/>
      <color theme="11"/>
      <name val="Tahoma"/>
      <family val="2"/>
      <charset val="204"/>
    </font>
    <font>
      <sz val="10"/>
      <color rgb="FF000000"/>
      <name val="Source Sans Pro"/>
      <family val="2"/>
      <charset val="204"/>
    </font>
    <font>
      <b/>
      <sz val="10"/>
      <color rgb="FF000000"/>
      <name val="Source Sans Pro"/>
      <family val="2"/>
      <charset val="204"/>
    </font>
    <font>
      <b/>
      <sz val="1"/>
      <color theme="0"/>
      <name val="Tahoma"/>
      <family val="2"/>
      <charset val="204"/>
    </font>
    <font>
      <sz val="11"/>
      <color theme="0"/>
      <name val="Wingdings 2"/>
      <family val="1"/>
      <charset val="2"/>
    </font>
    <font>
      <b/>
      <u/>
      <sz val="10"/>
      <color indexed="12"/>
      <name val="Tahoma"/>
      <family val="2"/>
      <charset val="204"/>
    </font>
  </fonts>
  <fills count="46">
    <fill>
      <patternFill patternType="none"/>
    </fill>
    <fill>
      <patternFill patternType="gray125"/>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indexed="9"/>
        <bgColor indexed="64"/>
      </patternFill>
    </fill>
    <fill>
      <patternFill patternType="solid">
        <fgColor indexed="42"/>
        <bgColor indexed="64"/>
      </patternFill>
    </fill>
    <fill>
      <patternFill patternType="solid">
        <fgColor indexed="29"/>
        <bgColor indexed="64"/>
      </patternFill>
    </fill>
    <fill>
      <patternFill patternType="solid">
        <fgColor indexed="22"/>
        <bgColor indexed="64"/>
      </patternFill>
    </fill>
    <fill>
      <patternFill patternType="solid">
        <fgColor indexed="31"/>
        <bgColor indexed="64"/>
      </patternFill>
    </fill>
    <fill>
      <patternFill patternType="solid">
        <fgColor indexed="41"/>
        <bgColor indexed="64"/>
      </patternFill>
    </fill>
    <fill>
      <patternFill patternType="solid">
        <fgColor indexed="65"/>
        <bgColor indexed="64"/>
      </patternFill>
    </fill>
    <fill>
      <patternFill patternType="solid">
        <fgColor indexed="44"/>
        <bgColor indexed="64"/>
      </patternFill>
    </fill>
    <fill>
      <patternFill patternType="lightDown">
        <fgColor indexed="22"/>
      </patternFill>
    </fill>
    <fill>
      <patternFill patternType="solid">
        <fgColor rgb="FFFFEB9C"/>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55"/>
      </left>
      <right/>
      <top style="thin">
        <color indexed="55"/>
      </top>
      <bottom/>
      <diagonal/>
    </border>
    <border>
      <left/>
      <right/>
      <top style="thin">
        <color indexed="55"/>
      </top>
      <bottom/>
      <diagonal/>
    </border>
    <border>
      <left style="thin">
        <color indexed="23"/>
      </left>
      <right/>
      <top/>
      <bottom/>
      <diagonal/>
    </border>
    <border>
      <left/>
      <right style="thin">
        <color indexed="23"/>
      </right>
      <top/>
      <bottom/>
      <diagonal/>
    </border>
    <border>
      <left style="thin">
        <color indexed="55"/>
      </left>
      <right style="thin">
        <color indexed="55"/>
      </right>
      <top style="thin">
        <color indexed="55"/>
      </top>
      <bottom style="thin">
        <color indexed="55"/>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style="thin">
        <color indexed="55"/>
      </left>
      <right/>
      <top/>
      <bottom/>
      <diagonal/>
    </border>
    <border>
      <left style="thin">
        <color indexed="55"/>
      </left>
      <right style="thin">
        <color indexed="55"/>
      </right>
      <top style="thin">
        <color indexed="55"/>
      </top>
      <bottom style="double">
        <color indexed="55"/>
      </bottom>
      <diagonal/>
    </border>
    <border>
      <left/>
      <right/>
      <top style="dotted">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medium">
        <color indexed="55"/>
      </bottom>
      <diagonal/>
    </border>
    <border>
      <left/>
      <right/>
      <top/>
      <bottom style="thin">
        <color indexed="55"/>
      </bottom>
      <diagonal/>
    </border>
    <border>
      <left style="thin">
        <color indexed="55"/>
      </left>
      <right style="thin">
        <color indexed="55"/>
      </right>
      <top/>
      <bottom/>
      <diagonal/>
    </border>
    <border>
      <left/>
      <right/>
      <top style="medium">
        <color indexed="55"/>
      </top>
      <bottom style="thin">
        <color indexed="55"/>
      </bottom>
      <diagonal/>
    </border>
    <border>
      <left/>
      <right style="thin">
        <color indexed="55"/>
      </right>
      <top style="medium">
        <color indexed="55"/>
      </top>
      <bottom style="thin">
        <color indexed="55"/>
      </bottom>
      <diagonal/>
    </border>
    <border>
      <left style="thin">
        <color indexed="55"/>
      </left>
      <right/>
      <top style="medium">
        <color indexed="55"/>
      </top>
      <bottom style="thin">
        <color indexed="55"/>
      </bottom>
      <diagonal/>
    </border>
    <border>
      <left/>
      <right style="thin">
        <color indexed="55"/>
      </right>
      <top style="thin">
        <color indexed="55"/>
      </top>
      <bottom style="thin">
        <color indexed="55"/>
      </bottom>
      <diagonal/>
    </border>
    <border>
      <left/>
      <right/>
      <top/>
      <bottom style="medium">
        <color indexed="55"/>
      </bottom>
      <diagonal/>
    </border>
    <border>
      <left/>
      <right style="thin">
        <color indexed="55"/>
      </right>
      <top/>
      <bottom style="medium">
        <color indexed="55"/>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medium">
        <color indexed="55"/>
      </top>
      <bottom/>
      <diagonal/>
    </border>
    <border>
      <left/>
      <right/>
      <top style="medium">
        <color indexed="55"/>
      </top>
      <bottom/>
      <diagonal/>
    </border>
    <border>
      <left/>
      <right style="thin">
        <color indexed="55"/>
      </right>
      <top/>
      <bottom/>
      <diagonal/>
    </border>
    <border>
      <left style="thin">
        <color indexed="55"/>
      </left>
      <right style="thin">
        <color indexed="55"/>
      </right>
      <top/>
      <bottom style="thin">
        <color indexed="55"/>
      </bottom>
      <diagonal/>
    </border>
    <border>
      <left/>
      <right/>
      <top style="thin">
        <color indexed="55"/>
      </top>
      <bottom style="medium">
        <color indexed="55"/>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55"/>
      </left>
      <right/>
      <top/>
      <bottom style="medium">
        <color indexed="5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55"/>
      </left>
      <right style="thin">
        <color indexed="55"/>
      </right>
      <top style="medium">
        <color indexed="55"/>
      </top>
      <bottom/>
      <diagonal/>
    </border>
    <border>
      <left style="thin">
        <color indexed="55"/>
      </left>
      <right style="thin">
        <color indexed="55"/>
      </right>
      <top/>
      <bottom style="medium">
        <color indexed="55"/>
      </bottom>
      <diagonal/>
    </border>
  </borders>
  <cellStyleXfs count="103">
    <xf numFmtId="49" fontId="0" fillId="0" borderId="0" applyBorder="0">
      <alignment vertical="top"/>
    </xf>
    <xf numFmtId="0" fontId="4" fillId="0" borderId="0"/>
    <xf numFmtId="169" fontId="4" fillId="0" borderId="0"/>
    <xf numFmtId="0" fontId="36" fillId="0" borderId="0"/>
    <xf numFmtId="38" fontId="37" fillId="0" borderId="0">
      <alignment vertical="top"/>
    </xf>
    <xf numFmtId="38" fontId="37" fillId="0" borderId="0">
      <alignment vertical="top"/>
    </xf>
    <xf numFmtId="38" fontId="37" fillId="0" borderId="0">
      <alignment vertical="top"/>
    </xf>
    <xf numFmtId="38" fontId="37" fillId="0" borderId="0">
      <alignment vertical="top"/>
    </xf>
    <xf numFmtId="38" fontId="37" fillId="0" borderId="0">
      <alignment vertical="top"/>
    </xf>
    <xf numFmtId="38" fontId="37" fillId="0" borderId="0">
      <alignment vertical="top"/>
    </xf>
    <xf numFmtId="38" fontId="37" fillId="0" borderId="0">
      <alignment vertical="top"/>
    </xf>
    <xf numFmtId="38" fontId="37" fillId="0" borderId="0">
      <alignment vertical="top"/>
    </xf>
    <xf numFmtId="38" fontId="37" fillId="0" borderId="0">
      <alignment vertical="top"/>
    </xf>
    <xf numFmtId="38" fontId="37" fillId="0" borderId="0">
      <alignment vertical="top"/>
    </xf>
    <xf numFmtId="38" fontId="37" fillId="0" borderId="0">
      <alignment vertical="top"/>
    </xf>
    <xf numFmtId="38" fontId="37" fillId="0" borderId="0">
      <alignment vertical="top"/>
    </xf>
    <xf numFmtId="0" fontId="20" fillId="0" borderId="1" applyNumberFormat="0" applyAlignment="0">
      <protection locked="0"/>
    </xf>
    <xf numFmtId="168" fontId="5" fillId="0" borderId="0" applyFont="0" applyFill="0" applyBorder="0" applyAlignment="0" applyProtection="0"/>
    <xf numFmtId="0" fontId="17" fillId="0" borderId="0" applyFill="0" applyBorder="0" applyProtection="0">
      <alignment vertical="center"/>
    </xf>
    <xf numFmtId="0" fontId="18" fillId="0" borderId="0" applyNumberFormat="0" applyFill="0" applyBorder="0" applyAlignment="0" applyProtection="0">
      <alignment vertical="top"/>
      <protection locked="0"/>
    </xf>
    <xf numFmtId="0" fontId="20" fillId="3" borderId="1" applyNumberFormat="0" applyAlignment="0"/>
    <xf numFmtId="0" fontId="19" fillId="0" borderId="0" applyNumberFormat="0" applyFill="0" applyBorder="0" applyAlignment="0" applyProtection="0">
      <alignment vertical="top"/>
      <protection locked="0"/>
    </xf>
    <xf numFmtId="0" fontId="8" fillId="0" borderId="0" applyNumberFormat="0" applyFill="0" applyBorder="0" applyAlignment="0" applyProtection="0"/>
    <xf numFmtId="0" fontId="6" fillId="0" borderId="0"/>
    <xf numFmtId="0" fontId="17" fillId="0" borderId="0" applyFill="0" applyBorder="0" applyProtection="0">
      <alignment vertical="center"/>
    </xf>
    <xf numFmtId="0" fontId="17" fillId="0" borderId="0" applyFill="0" applyBorder="0" applyProtection="0">
      <alignment vertical="center"/>
    </xf>
    <xf numFmtId="49" fontId="38" fillId="4" borderId="2" applyNumberFormat="0">
      <alignment horizontal="center" vertical="center"/>
    </xf>
    <xf numFmtId="0" fontId="15" fillId="5" borderId="1" applyNumberFormat="0" applyAlignment="0" applyProtection="0"/>
    <xf numFmtId="0" fontId="5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2" fillId="0" borderId="0" applyBorder="0">
      <alignment horizontal="center" vertical="center" wrapText="1"/>
    </xf>
    <xf numFmtId="0" fontId="9" fillId="0" borderId="3" applyBorder="0">
      <alignment horizontal="center" vertical="center" wrapText="1"/>
    </xf>
    <xf numFmtId="4" fontId="7" fillId="2" borderId="4" applyBorder="0">
      <alignment horizontal="right"/>
    </xf>
    <xf numFmtId="49" fontId="7" fillId="0" borderId="0" applyBorder="0">
      <alignment vertical="top"/>
    </xf>
    <xf numFmtId="0" fontId="53" fillId="0" borderId="0"/>
    <xf numFmtId="0" fontId="39" fillId="6" borderId="0" applyNumberFormat="0" applyBorder="0" applyAlignment="0">
      <alignment horizontal="left" vertical="center"/>
    </xf>
    <xf numFmtId="49" fontId="41" fillId="7" borderId="0" applyBorder="0">
      <alignment vertical="top"/>
    </xf>
    <xf numFmtId="49" fontId="7" fillId="6" borderId="0" applyBorder="0">
      <alignment vertical="top"/>
    </xf>
    <xf numFmtId="49" fontId="7" fillId="0" borderId="0" applyBorder="0">
      <alignment vertical="top"/>
    </xf>
    <xf numFmtId="49" fontId="7" fillId="0" borderId="0" applyBorder="0">
      <alignment vertical="top"/>
    </xf>
    <xf numFmtId="0" fontId="1" fillId="0" borderId="0"/>
    <xf numFmtId="0" fontId="3" fillId="0" borderId="0"/>
    <xf numFmtId="49" fontId="7" fillId="0" borderId="0" applyBorder="0">
      <alignment vertical="top"/>
    </xf>
    <xf numFmtId="0" fontId="3" fillId="0" borderId="0"/>
    <xf numFmtId="0" fontId="7" fillId="0" borderId="0">
      <alignment horizontal="left" vertical="center"/>
    </xf>
    <xf numFmtId="0" fontId="3" fillId="0" borderId="0"/>
    <xf numFmtId="0" fontId="3" fillId="0" borderId="0"/>
    <xf numFmtId="0" fontId="23" fillId="0" borderId="0"/>
    <xf numFmtId="0" fontId="2" fillId="0" borderId="0"/>
    <xf numFmtId="4" fontId="7" fillId="8" borderId="5" applyBorder="0">
      <alignment horizontal="right"/>
    </xf>
    <xf numFmtId="0" fontId="56" fillId="0" borderId="0" applyNumberFormat="0" applyFill="0" applyBorder="0" applyAlignment="0" applyProtection="0"/>
    <xf numFmtId="0" fontId="57" fillId="0" borderId="39" applyNumberFormat="0" applyFill="0" applyAlignment="0" applyProtection="0"/>
    <xf numFmtId="0" fontId="58" fillId="0" borderId="40" applyNumberFormat="0" applyFill="0" applyAlignment="0" applyProtection="0"/>
    <xf numFmtId="0" fontId="59" fillId="0" borderId="41" applyNumberFormat="0" applyFill="0" applyAlignment="0" applyProtection="0"/>
    <xf numFmtId="0" fontId="59" fillId="0" borderId="0" applyNumberFormat="0" applyFill="0" applyBorder="0" applyAlignment="0" applyProtection="0"/>
    <xf numFmtId="0" fontId="54" fillId="17" borderId="0" applyNumberFormat="0" applyBorder="0" applyAlignment="0" applyProtection="0"/>
    <xf numFmtId="0" fontId="60" fillId="18" borderId="0" applyNumberFormat="0" applyBorder="0" applyAlignment="0" applyProtection="0"/>
    <xf numFmtId="0" fontId="52" fillId="16" borderId="0" applyNumberFormat="0" applyBorder="0" applyAlignment="0" applyProtection="0"/>
    <xf numFmtId="0" fontId="61" fillId="19" borderId="42" applyNumberFormat="0" applyAlignment="0" applyProtection="0"/>
    <xf numFmtId="0" fontId="62" fillId="19" borderId="43" applyNumberFormat="0" applyAlignment="0" applyProtection="0"/>
    <xf numFmtId="0" fontId="63" fillId="0" borderId="44" applyNumberFormat="0" applyFill="0" applyAlignment="0" applyProtection="0"/>
    <xf numFmtId="0" fontId="64" fillId="20" borderId="45" applyNumberFormat="0" applyAlignment="0" applyProtection="0"/>
    <xf numFmtId="0" fontId="65" fillId="0" borderId="0" applyNumberFormat="0" applyFill="0" applyBorder="0" applyAlignment="0" applyProtection="0"/>
    <xf numFmtId="0" fontId="7" fillId="21" borderId="46" applyNumberFormat="0" applyFont="0" applyAlignment="0" applyProtection="0"/>
    <xf numFmtId="0" fontId="66" fillId="0" borderId="0" applyNumberFormat="0" applyFill="0" applyBorder="0" applyAlignment="0" applyProtection="0"/>
    <xf numFmtId="0" fontId="67" fillId="0" borderId="47" applyNumberFormat="0" applyFill="0" applyAlignment="0" applyProtection="0"/>
    <xf numFmtId="0" fontId="68"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68" fillId="33" borderId="0" applyNumberFormat="0" applyBorder="0" applyAlignment="0" applyProtection="0"/>
    <xf numFmtId="0" fontId="68" fillId="34" borderId="0" applyNumberFormat="0" applyBorder="0" applyAlignment="0" applyProtection="0"/>
    <xf numFmtId="0" fontId="53" fillId="35" borderId="0" applyNumberFormat="0" applyBorder="0" applyAlignment="0" applyProtection="0"/>
    <xf numFmtId="0" fontId="53" fillId="36" borderId="0" applyNumberFormat="0" applyBorder="0" applyAlignment="0" applyProtection="0"/>
    <xf numFmtId="0" fontId="68" fillId="37" borderId="0" applyNumberFormat="0" applyBorder="0" applyAlignment="0" applyProtection="0"/>
    <xf numFmtId="0" fontId="68"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68" fillId="45" borderId="0" applyNumberFormat="0" applyBorder="0" applyAlignment="0" applyProtection="0"/>
    <xf numFmtId="49" fontId="7" fillId="0" borderId="0" applyBorder="0">
      <alignment vertical="top"/>
    </xf>
    <xf numFmtId="170" fontId="7" fillId="2" borderId="0">
      <protection locked="0"/>
    </xf>
    <xf numFmtId="171" fontId="7" fillId="2" borderId="0">
      <protection locked="0"/>
    </xf>
    <xf numFmtId="172" fontId="7" fillId="2" borderId="0">
      <protection locked="0"/>
    </xf>
    <xf numFmtId="167"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3" fillId="0" borderId="0"/>
    <xf numFmtId="49" fontId="71" fillId="0" borderId="0" applyNumberFormat="0" applyFill="0" applyBorder="0" applyAlignment="0" applyProtection="0">
      <alignment vertical="top"/>
    </xf>
    <xf numFmtId="49" fontId="71" fillId="0" borderId="0" applyNumberFormat="0" applyFill="0" applyBorder="0" applyAlignment="0" applyProtection="0">
      <alignment vertical="top"/>
    </xf>
  </cellStyleXfs>
  <cellXfs count="454">
    <xf numFmtId="49" fontId="0" fillId="0" borderId="0" xfId="0">
      <alignment vertical="top"/>
    </xf>
    <xf numFmtId="49" fontId="7" fillId="0" borderId="0" xfId="0" applyFont="1" applyProtection="1">
      <alignment vertical="top"/>
    </xf>
    <xf numFmtId="49" fontId="0" fillId="0" borderId="0" xfId="0" applyProtection="1">
      <alignment vertical="top"/>
    </xf>
    <xf numFmtId="49" fontId="0" fillId="0" borderId="0" xfId="0" applyNumberFormat="1" applyProtection="1">
      <alignment vertical="top"/>
    </xf>
    <xf numFmtId="49" fontId="14" fillId="0" borderId="0" xfId="0" applyNumberFormat="1" applyFont="1" applyProtection="1">
      <alignment vertical="top"/>
    </xf>
    <xf numFmtId="49" fontId="7" fillId="0" borderId="0" xfId="0" applyNumberFormat="1" applyFont="1" applyAlignment="1" applyProtection="1">
      <alignment vertical="top" wrapText="1"/>
    </xf>
    <xf numFmtId="49" fontId="7" fillId="0" borderId="0" xfId="0" applyNumberFormat="1" applyFont="1" applyAlignment="1" applyProtection="1">
      <alignment vertical="center" wrapText="1"/>
    </xf>
    <xf numFmtId="49" fontId="7" fillId="0" borderId="0" xfId="43" applyFont="1" applyAlignment="1" applyProtection="1">
      <alignment vertical="center" wrapText="1"/>
    </xf>
    <xf numFmtId="49" fontId="12" fillId="0" borderId="0" xfId="43" applyFont="1" applyAlignment="1" applyProtection="1">
      <alignment vertical="center"/>
    </xf>
    <xf numFmtId="0" fontId="12" fillId="0" borderId="0" xfId="42" applyFont="1" applyAlignment="1" applyProtection="1">
      <alignment horizontal="center" vertical="center" wrapText="1"/>
    </xf>
    <xf numFmtId="0" fontId="7" fillId="0" borderId="0" xfId="42" applyFont="1" applyAlignment="1" applyProtection="1">
      <alignment vertical="center" wrapText="1"/>
    </xf>
    <xf numFmtId="0" fontId="7" fillId="0" borderId="0" xfId="42" applyFont="1" applyAlignment="1" applyProtection="1">
      <alignment horizontal="left" vertical="center" wrapText="1"/>
    </xf>
    <xf numFmtId="0" fontId="7" fillId="0" borderId="0" xfId="42" applyFont="1" applyProtection="1"/>
    <xf numFmtId="0" fontId="7" fillId="7" borderId="0" xfId="42" applyFont="1" applyFill="1" applyBorder="1" applyProtection="1"/>
    <xf numFmtId="0" fontId="7" fillId="0" borderId="0" xfId="42" applyFont="1"/>
    <xf numFmtId="0" fontId="28" fillId="0" borderId="0" xfId="42" applyFont="1"/>
    <xf numFmtId="49" fontId="7" fillId="0" borderId="0" xfId="40" applyFont="1" applyProtection="1">
      <alignment vertical="top"/>
    </xf>
    <xf numFmtId="49" fontId="7" fillId="0" borderId="0" xfId="40" applyProtection="1">
      <alignment vertical="top"/>
    </xf>
    <xf numFmtId="0" fontId="12" fillId="0" borderId="0" xfId="45" applyNumberFormat="1" applyFont="1" applyFill="1" applyAlignment="1" applyProtection="1">
      <alignment vertical="center" wrapText="1"/>
    </xf>
    <xf numFmtId="0" fontId="12" fillId="0" borderId="0" xfId="45" applyFont="1" applyFill="1" applyAlignment="1" applyProtection="1">
      <alignment horizontal="left" vertical="center" wrapText="1"/>
    </xf>
    <xf numFmtId="0" fontId="12" fillId="0" borderId="0" xfId="45" applyFont="1" applyAlignment="1" applyProtection="1">
      <alignment vertical="center" wrapText="1"/>
    </xf>
    <xf numFmtId="0" fontId="12" fillId="0" borderId="0" xfId="45" applyFont="1" applyAlignment="1" applyProtection="1">
      <alignment horizontal="center" vertical="center" wrapText="1"/>
    </xf>
    <xf numFmtId="0" fontId="12" fillId="0" borderId="0" xfId="45" applyFont="1" applyFill="1" applyAlignment="1" applyProtection="1">
      <alignment vertical="center" wrapText="1"/>
    </xf>
    <xf numFmtId="0" fontId="24" fillId="0" borderId="0" xfId="45" applyFont="1" applyAlignment="1" applyProtection="1">
      <alignment vertical="center" wrapText="1"/>
    </xf>
    <xf numFmtId="0" fontId="7" fillId="7" borderId="0" xfId="45" applyFont="1" applyFill="1" applyBorder="1" applyAlignment="1" applyProtection="1">
      <alignment vertical="center" wrapText="1"/>
    </xf>
    <xf numFmtId="0" fontId="7" fillId="0" borderId="0" xfId="45" applyFont="1" applyBorder="1" applyAlignment="1" applyProtection="1">
      <alignment vertical="center" wrapText="1"/>
    </xf>
    <xf numFmtId="0" fontId="7" fillId="0" borderId="0" xfId="45" applyFont="1" applyAlignment="1" applyProtection="1">
      <alignment horizontal="center" vertical="center" wrapText="1"/>
    </xf>
    <xf numFmtId="0" fontId="7" fillId="0" borderId="0" xfId="45" applyFont="1" applyAlignment="1" applyProtection="1">
      <alignment vertical="center" wrapText="1"/>
    </xf>
    <xf numFmtId="0" fontId="29" fillId="7" borderId="0" xfId="45" applyFont="1" applyFill="1" applyBorder="1" applyAlignment="1" applyProtection="1">
      <alignment vertical="center" wrapText="1"/>
    </xf>
    <xf numFmtId="0" fontId="9" fillId="7" borderId="0" xfId="45" applyFont="1" applyFill="1" applyBorder="1" applyAlignment="1" applyProtection="1">
      <alignment vertical="center" wrapText="1"/>
    </xf>
    <xf numFmtId="0" fontId="7" fillId="7" borderId="0" xfId="45" applyFont="1" applyFill="1" applyBorder="1" applyAlignment="1" applyProtection="1">
      <alignment horizontal="right" vertical="center" wrapText="1" indent="1"/>
    </xf>
    <xf numFmtId="14" fontId="12" fillId="7" borderId="0" xfId="45" applyNumberFormat="1" applyFont="1" applyFill="1" applyBorder="1" applyAlignment="1" applyProtection="1">
      <alignment horizontal="center" vertical="center" wrapText="1"/>
    </xf>
    <xf numFmtId="0" fontId="12" fillId="7" borderId="0" xfId="45" applyNumberFormat="1" applyFont="1" applyFill="1" applyBorder="1" applyAlignment="1" applyProtection="1">
      <alignment horizontal="center" vertical="center" wrapText="1"/>
    </xf>
    <xf numFmtId="0" fontId="7" fillId="7" borderId="0" xfId="45" applyFont="1" applyFill="1" applyBorder="1" applyAlignment="1" applyProtection="1">
      <alignment horizontal="center" vertical="center" wrapText="1"/>
    </xf>
    <xf numFmtId="14" fontId="7" fillId="7" borderId="0" xfId="45" applyNumberFormat="1" applyFont="1" applyFill="1" applyBorder="1" applyAlignment="1" applyProtection="1">
      <alignment horizontal="center" vertical="center" wrapText="1"/>
    </xf>
    <xf numFmtId="0" fontId="24" fillId="0" borderId="0" xfId="45" applyFont="1" applyAlignment="1" applyProtection="1">
      <alignment horizontal="center" vertical="center" wrapText="1"/>
    </xf>
    <xf numFmtId="0" fontId="31" fillId="7" borderId="0" xfId="45" applyNumberFormat="1" applyFont="1" applyFill="1" applyBorder="1" applyAlignment="1" applyProtection="1">
      <alignment horizontal="center" vertical="center" wrapText="1"/>
    </xf>
    <xf numFmtId="0" fontId="7" fillId="7" borderId="0" xfId="45" applyNumberFormat="1" applyFont="1" applyFill="1" applyBorder="1" applyAlignment="1" applyProtection="1">
      <alignment horizontal="right" vertical="center" wrapText="1" indent="1"/>
    </xf>
    <xf numFmtId="49" fontId="7" fillId="7" borderId="0" xfId="45" applyNumberFormat="1" applyFont="1" applyFill="1" applyBorder="1" applyAlignment="1" applyProtection="1">
      <alignment horizontal="right" vertical="center" wrapText="1" indent="1"/>
    </xf>
    <xf numFmtId="0" fontId="12" fillId="0" borderId="0" xfId="45" applyFont="1" applyFill="1" applyBorder="1" applyAlignment="1" applyProtection="1">
      <alignment vertical="center" wrapText="1"/>
    </xf>
    <xf numFmtId="49" fontId="12" fillId="0" borderId="0" xfId="45" applyNumberFormat="1" applyFont="1" applyFill="1" applyBorder="1" applyAlignment="1" applyProtection="1">
      <alignment horizontal="left" vertical="center" wrapText="1"/>
    </xf>
    <xf numFmtId="49" fontId="29" fillId="7" borderId="0" xfId="45" applyNumberFormat="1" applyFont="1" applyFill="1" applyBorder="1" applyAlignment="1" applyProtection="1">
      <alignment horizontal="center" vertical="center" wrapText="1"/>
    </xf>
    <xf numFmtId="49" fontId="9" fillId="8" borderId="4" xfId="0" applyNumberFormat="1" applyFont="1" applyFill="1" applyBorder="1" applyAlignment="1" applyProtection="1">
      <alignment horizontal="center" vertical="center" wrapText="1"/>
    </xf>
    <xf numFmtId="49" fontId="0" fillId="9" borderId="0" xfId="0" applyFill="1" applyProtection="1">
      <alignment vertical="top"/>
    </xf>
    <xf numFmtId="0" fontId="7" fillId="0" borderId="0" xfId="47" applyFont="1" applyFill="1" applyAlignment="1" applyProtection="1">
      <alignment vertical="center" wrapText="1"/>
    </xf>
    <xf numFmtId="0" fontId="7" fillId="7" borderId="0" xfId="47" applyFont="1" applyFill="1" applyBorder="1" applyAlignment="1" applyProtection="1">
      <alignment vertical="center" wrapText="1"/>
    </xf>
    <xf numFmtId="0" fontId="7" fillId="7" borderId="0" xfId="47" applyFont="1" applyFill="1" applyBorder="1" applyAlignment="1" applyProtection="1">
      <alignment horizontal="right" vertical="center" wrapText="1"/>
    </xf>
    <xf numFmtId="0" fontId="9" fillId="7" borderId="0" xfId="47" applyFont="1" applyFill="1" applyBorder="1" applyAlignment="1" applyProtection="1">
      <alignment horizontal="center" vertical="center" wrapText="1"/>
    </xf>
    <xf numFmtId="0" fontId="7" fillId="0" borderId="0" xfId="47" applyFont="1" applyFill="1" applyBorder="1" applyAlignment="1" applyProtection="1">
      <alignment vertical="center" wrapText="1"/>
    </xf>
    <xf numFmtId="0" fontId="21" fillId="9" borderId="0" xfId="47" applyFont="1" applyFill="1" applyAlignment="1" applyProtection="1">
      <alignment vertical="center" wrapText="1"/>
    </xf>
    <xf numFmtId="0" fontId="20" fillId="0" borderId="0" xfId="47" applyFont="1" applyAlignment="1" applyProtection="1">
      <alignment vertical="center" wrapText="1"/>
    </xf>
    <xf numFmtId="0" fontId="20" fillId="0" borderId="0" xfId="31" applyFont="1" applyFill="1" applyBorder="1" applyAlignment="1" applyProtection="1">
      <alignment horizontal="center" vertical="center" wrapText="1"/>
    </xf>
    <xf numFmtId="0" fontId="21" fillId="9" borderId="0" xfId="47" applyFont="1" applyFill="1" applyAlignment="1" applyProtection="1">
      <alignment vertical="center"/>
    </xf>
    <xf numFmtId="0" fontId="9" fillId="7" borderId="0" xfId="47" applyFont="1" applyFill="1" applyBorder="1" applyAlignment="1" applyProtection="1">
      <alignment horizontal="right" vertical="center" wrapText="1"/>
    </xf>
    <xf numFmtId="0" fontId="21" fillId="0" borderId="0" xfId="31" applyFont="1" applyFill="1" applyBorder="1" applyAlignment="1" applyProtection="1">
      <alignment horizontal="center" vertical="center" wrapText="1"/>
    </xf>
    <xf numFmtId="0" fontId="7" fillId="10" borderId="6" xfId="31" applyFont="1" applyFill="1" applyBorder="1" applyAlignment="1" applyProtection="1">
      <alignment horizontal="left" vertical="center" indent="1"/>
    </xf>
    <xf numFmtId="0" fontId="7" fillId="10" borderId="7" xfId="31" applyFont="1" applyFill="1" applyBorder="1" applyAlignment="1" applyProtection="1">
      <alignment horizontal="left" vertical="center" wrapText="1" indent="1"/>
    </xf>
    <xf numFmtId="49" fontId="25" fillId="0" borderId="0" xfId="38" applyFont="1" applyFill="1" applyAlignment="1" applyProtection="1">
      <alignment wrapText="1"/>
    </xf>
    <xf numFmtId="49" fontId="25" fillId="0" borderId="0" xfId="38" applyFont="1" applyFill="1" applyAlignment="1" applyProtection="1">
      <alignment vertical="center" wrapText="1"/>
    </xf>
    <xf numFmtId="49" fontId="40" fillId="0" borderId="0" xfId="38" applyFont="1" applyFill="1" applyAlignment="1" applyProtection="1">
      <alignment wrapText="1"/>
    </xf>
    <xf numFmtId="0" fontId="21" fillId="0" borderId="0" xfId="38" applyNumberFormat="1" applyFont="1" applyFill="1" applyAlignment="1" applyProtection="1">
      <alignment horizontal="left" vertical="center" wrapText="1"/>
    </xf>
    <xf numFmtId="0" fontId="20" fillId="0" borderId="0" xfId="38" applyNumberFormat="1" applyFont="1" applyFill="1" applyAlignment="1" applyProtection="1">
      <alignment vertical="top"/>
    </xf>
    <xf numFmtId="49" fontId="26" fillId="0" borderId="0" xfId="38" applyFont="1" applyFill="1" applyBorder="1" applyAlignment="1" applyProtection="1">
      <alignment wrapText="1"/>
    </xf>
    <xf numFmtId="0" fontId="20" fillId="0" borderId="0" xfId="38" applyNumberFormat="1" applyFont="1" applyFill="1" applyAlignment="1" applyProtection="1">
      <alignment horizontal="left" vertical="top" wrapText="1"/>
    </xf>
    <xf numFmtId="49" fontId="7" fillId="0" borderId="0" xfId="38" applyFont="1" applyFill="1" applyAlignment="1" applyProtection="1">
      <alignment vertical="top" wrapText="1"/>
    </xf>
    <xf numFmtId="49" fontId="25" fillId="0" borderId="0" xfId="38" applyFont="1" applyFill="1" applyBorder="1" applyAlignment="1" applyProtection="1">
      <alignment wrapText="1"/>
    </xf>
    <xf numFmtId="49" fontId="16" fillId="0" borderId="8" xfId="38" applyFont="1" applyFill="1" applyBorder="1" applyAlignment="1" applyProtection="1">
      <alignment wrapText="1"/>
    </xf>
    <xf numFmtId="49" fontId="16" fillId="0" borderId="9" xfId="38" applyFont="1" applyFill="1" applyBorder="1" applyAlignment="1" applyProtection="1">
      <alignment wrapText="1"/>
    </xf>
    <xf numFmtId="49" fontId="16" fillId="0" borderId="0" xfId="38" applyFont="1" applyFill="1" applyBorder="1" applyAlignment="1" applyProtection="1">
      <alignment wrapText="1"/>
    </xf>
    <xf numFmtId="49" fontId="27" fillId="0" borderId="9" xfId="38" applyFont="1" applyFill="1" applyBorder="1" applyAlignment="1" applyProtection="1">
      <alignment vertical="center" wrapText="1"/>
    </xf>
    <xf numFmtId="49" fontId="25" fillId="0" borderId="8" xfId="38" applyFont="1" applyFill="1" applyBorder="1" applyAlignment="1" applyProtection="1">
      <alignment wrapText="1"/>
    </xf>
    <xf numFmtId="49" fontId="22" fillId="0" borderId="9" xfId="38" applyFont="1" applyFill="1" applyBorder="1" applyAlignment="1" applyProtection="1">
      <alignment horizontal="left" vertical="center" wrapText="1"/>
    </xf>
    <xf numFmtId="49" fontId="27" fillId="0" borderId="9" xfId="38" applyFont="1" applyFill="1" applyBorder="1" applyAlignment="1" applyProtection="1">
      <alignment horizontal="center" vertical="center" wrapText="1"/>
    </xf>
    <xf numFmtId="49" fontId="22" fillId="0" borderId="8" xfId="38" applyFont="1" applyFill="1" applyBorder="1" applyAlignment="1" applyProtection="1">
      <alignment horizontal="left" vertical="center" wrapText="1"/>
    </xf>
    <xf numFmtId="49" fontId="22" fillId="0" borderId="0" xfId="38" applyFont="1" applyFill="1" applyBorder="1" applyAlignment="1" applyProtection="1">
      <alignment horizontal="left" vertical="center" wrapText="1"/>
    </xf>
    <xf numFmtId="49" fontId="41" fillId="2" borderId="10" xfId="36" applyNumberFormat="1" applyFont="1" applyFill="1" applyBorder="1" applyAlignment="1" applyProtection="1">
      <alignment horizontal="center" vertical="center" wrapText="1"/>
    </xf>
    <xf numFmtId="49" fontId="16" fillId="7" borderId="0" xfId="38" applyFont="1" applyFill="1" applyBorder="1" applyAlignment="1">
      <alignment wrapText="1"/>
    </xf>
    <xf numFmtId="49" fontId="41" fillId="11" borderId="10" xfId="36" applyNumberFormat="1" applyFont="1" applyFill="1" applyBorder="1" applyAlignment="1" applyProtection="1">
      <alignment horizontal="center" vertical="center" wrapText="1"/>
    </xf>
    <xf numFmtId="49" fontId="41" fillId="8" borderId="10" xfId="36" applyNumberFormat="1" applyFont="1" applyFill="1" applyBorder="1" applyAlignment="1" applyProtection="1">
      <alignment horizontal="center" vertical="center" wrapText="1"/>
    </xf>
    <xf numFmtId="49" fontId="41" fillId="12" borderId="10" xfId="36" applyNumberFormat="1" applyFont="1" applyFill="1" applyBorder="1" applyAlignment="1" applyProtection="1">
      <alignment horizontal="center" vertical="center" wrapText="1"/>
    </xf>
    <xf numFmtId="0" fontId="20" fillId="0" borderId="0" xfId="20" applyFont="1" applyFill="1" applyBorder="1" applyAlignment="1" applyProtection="1">
      <alignment horizontal="left" vertical="top" wrapText="1"/>
    </xf>
    <xf numFmtId="0" fontId="20" fillId="0" borderId="0" xfId="20" applyFont="1" applyFill="1" applyBorder="1" applyAlignment="1" applyProtection="1">
      <alignment horizontal="right" vertical="top" wrapText="1"/>
    </xf>
    <xf numFmtId="49" fontId="16" fillId="0" borderId="0" xfId="38" applyFont="1" applyFill="1" applyBorder="1" applyAlignment="1" applyProtection="1">
      <alignment vertical="top" wrapText="1"/>
    </xf>
    <xf numFmtId="0" fontId="41" fillId="0" borderId="0" xfId="38" applyNumberFormat="1" applyFont="1" applyFill="1" applyBorder="1" applyAlignment="1" applyProtection="1">
      <alignment vertical="center" wrapText="1"/>
    </xf>
    <xf numFmtId="0" fontId="41" fillId="0" borderId="0" xfId="38" applyNumberFormat="1" applyFont="1" applyFill="1" applyBorder="1" applyAlignment="1" applyProtection="1">
      <alignment vertical="top" wrapText="1"/>
    </xf>
    <xf numFmtId="0" fontId="20" fillId="0" borderId="0" xfId="20" applyFont="1" applyFill="1" applyBorder="1" applyAlignment="1" applyProtection="1">
      <alignment horizontal="left" vertical="center" wrapText="1"/>
    </xf>
    <xf numFmtId="49" fontId="13" fillId="0" borderId="0" xfId="29" applyNumberFormat="1" applyFont="1" applyFill="1" applyBorder="1" applyAlignment="1" applyProtection="1">
      <alignment wrapText="1"/>
    </xf>
    <xf numFmtId="49" fontId="13" fillId="0" borderId="0" xfId="29" applyNumberFormat="1" applyFont="1" applyFill="1" applyBorder="1" applyAlignment="1" applyProtection="1">
      <alignment horizontal="left" wrapText="1"/>
    </xf>
    <xf numFmtId="49" fontId="16" fillId="0" borderId="0" xfId="38" applyFont="1" applyFill="1" applyBorder="1" applyAlignment="1" applyProtection="1">
      <alignment horizontal="right" wrapText="1"/>
    </xf>
    <xf numFmtId="49" fontId="25" fillId="0" borderId="11" xfId="38" applyFont="1" applyFill="1" applyBorder="1" applyAlignment="1" applyProtection="1">
      <alignment wrapText="1"/>
    </xf>
    <xf numFmtId="49" fontId="22" fillId="0" borderId="12" xfId="38" applyFont="1" applyFill="1" applyBorder="1" applyAlignment="1" applyProtection="1">
      <alignment horizontal="left" vertical="center" wrapText="1"/>
    </xf>
    <xf numFmtId="49" fontId="22" fillId="0" borderId="11" xfId="38" applyFont="1" applyFill="1" applyBorder="1" applyAlignment="1" applyProtection="1">
      <alignment horizontal="left" vertical="center" wrapText="1"/>
    </xf>
    <xf numFmtId="49" fontId="22" fillId="0" borderId="13" xfId="38" applyFont="1" applyFill="1" applyBorder="1" applyAlignment="1" applyProtection="1">
      <alignment horizontal="left" vertical="center" wrapText="1"/>
    </xf>
    <xf numFmtId="49" fontId="27" fillId="0" borderId="12" xfId="38" applyFont="1" applyFill="1" applyBorder="1" applyAlignment="1" applyProtection="1">
      <alignment vertical="center" wrapText="1"/>
    </xf>
    <xf numFmtId="49" fontId="7" fillId="0" borderId="0" xfId="39" applyNumberFormat="1" applyFont="1" applyProtection="1">
      <alignment vertical="top"/>
    </xf>
    <xf numFmtId="49" fontId="7" fillId="0" borderId="0" xfId="34" applyFont="1" applyProtection="1">
      <alignment vertical="top"/>
    </xf>
    <xf numFmtId="0" fontId="7" fillId="10" borderId="7" xfId="31" applyFont="1" applyFill="1" applyBorder="1" applyAlignment="1" applyProtection="1">
      <alignment horizontal="left" vertical="center" indent="1"/>
    </xf>
    <xf numFmtId="0" fontId="43" fillId="7" borderId="0" xfId="47" applyFont="1" applyFill="1" applyBorder="1" applyAlignment="1" applyProtection="1">
      <alignment horizontal="center" vertical="center" wrapText="1"/>
    </xf>
    <xf numFmtId="0" fontId="7" fillId="7" borderId="7" xfId="47" applyFont="1" applyFill="1" applyBorder="1" applyAlignment="1" applyProtection="1">
      <alignment vertical="center" wrapText="1"/>
    </xf>
    <xf numFmtId="0" fontId="7" fillId="0" borderId="14" xfId="47" applyFont="1" applyFill="1" applyBorder="1" applyAlignment="1" applyProtection="1">
      <alignment vertical="center" wrapText="1"/>
    </xf>
    <xf numFmtId="4" fontId="9" fillId="8" borderId="6" xfId="50" applyNumberFormat="1" applyFont="1" applyFill="1" applyBorder="1" applyAlignment="1" applyProtection="1">
      <alignment horizontal="right" vertical="center" wrapText="1"/>
    </xf>
    <xf numFmtId="4" fontId="9" fillId="8" borderId="6" xfId="50" applyFont="1" applyBorder="1" applyAlignment="1" applyProtection="1">
      <alignment horizontal="right" vertical="center" wrapText="1"/>
    </xf>
    <xf numFmtId="4" fontId="9" fillId="8" borderId="6" xfId="33" applyFont="1" applyFill="1" applyBorder="1" applyAlignment="1" applyProtection="1">
      <alignment horizontal="right" vertical="center" wrapText="1"/>
    </xf>
    <xf numFmtId="4" fontId="7" fillId="8" borderId="6" xfId="50" applyNumberFormat="1" applyFont="1" applyFill="1" applyBorder="1" applyAlignment="1" applyProtection="1">
      <alignment horizontal="right" vertical="center" wrapText="1"/>
    </xf>
    <xf numFmtId="4" fontId="7" fillId="8" borderId="6" xfId="33" applyFont="1" applyFill="1" applyBorder="1" applyAlignment="1" applyProtection="1">
      <alignment horizontal="right" vertical="center" wrapText="1"/>
    </xf>
    <xf numFmtId="0" fontId="9" fillId="7" borderId="7" xfId="47" applyFont="1" applyFill="1" applyBorder="1" applyAlignment="1" applyProtection="1">
      <alignment horizontal="center" wrapText="1"/>
    </xf>
    <xf numFmtId="0" fontId="7" fillId="0" borderId="7" xfId="47" applyFont="1" applyFill="1" applyBorder="1" applyAlignment="1" applyProtection="1">
      <alignment horizontal="right" vertical="center" wrapText="1"/>
    </xf>
    <xf numFmtId="0" fontId="7" fillId="0" borderId="7" xfId="47" applyFont="1" applyFill="1" applyBorder="1" applyAlignment="1" applyProtection="1">
      <alignment vertical="center" wrapText="1"/>
    </xf>
    <xf numFmtId="0" fontId="7" fillId="7" borderId="6" xfId="47" applyFont="1" applyFill="1" applyBorder="1" applyAlignment="1" applyProtection="1">
      <alignment vertical="center" wrapText="1"/>
    </xf>
    <xf numFmtId="0" fontId="9" fillId="7" borderId="7" xfId="47" applyFont="1" applyFill="1" applyBorder="1" applyAlignment="1" applyProtection="1">
      <alignment horizontal="left"/>
    </xf>
    <xf numFmtId="4" fontId="7" fillId="0" borderId="7" xfId="33" applyFont="1" applyFill="1" applyBorder="1" applyAlignment="1" applyProtection="1">
      <alignment horizontal="right" vertical="center" wrapText="1"/>
    </xf>
    <xf numFmtId="0" fontId="7" fillId="0" borderId="7" xfId="44" applyFont="1" applyFill="1" applyBorder="1" applyAlignment="1" applyProtection="1">
      <alignment horizontal="left" vertical="center" wrapText="1" indent="1"/>
    </xf>
    <xf numFmtId="0" fontId="34" fillId="0" borderId="7" xfId="44" applyFont="1" applyFill="1" applyBorder="1" applyAlignment="1" applyProtection="1">
      <alignment horizontal="left" vertical="center" indent="1"/>
    </xf>
    <xf numFmtId="49" fontId="0" fillId="0" borderId="0" xfId="0" applyBorder="1">
      <alignment vertical="top"/>
    </xf>
    <xf numFmtId="49" fontId="0" fillId="0" borderId="7" xfId="0" applyBorder="1">
      <alignment vertical="top"/>
    </xf>
    <xf numFmtId="0" fontId="7" fillId="0" borderId="14" xfId="42" applyFont="1" applyBorder="1" applyProtection="1"/>
    <xf numFmtId="49" fontId="7" fillId="0" borderId="0" xfId="34">
      <alignment vertical="top"/>
    </xf>
    <xf numFmtId="0" fontId="7" fillId="13" borderId="15" xfId="42" applyFont="1" applyFill="1" applyBorder="1" applyAlignment="1">
      <alignment horizontal="center" vertical="center"/>
    </xf>
    <xf numFmtId="49" fontId="0" fillId="0" borderId="0" xfId="0" applyFill="1" applyProtection="1">
      <alignment vertical="top"/>
    </xf>
    <xf numFmtId="49" fontId="0" fillId="0" borderId="0" xfId="0" applyNumberFormat="1" applyAlignment="1" applyProtection="1">
      <alignment vertical="top" wrapText="1"/>
    </xf>
    <xf numFmtId="0" fontId="7" fillId="7" borderId="7" xfId="45" applyNumberFormat="1" applyFont="1" applyFill="1" applyBorder="1" applyAlignment="1" applyProtection="1">
      <alignment horizontal="center" vertical="center" wrapText="1"/>
    </xf>
    <xf numFmtId="0" fontId="7" fillId="0" borderId="16" xfId="45" applyFont="1" applyBorder="1" applyAlignment="1" applyProtection="1">
      <alignment vertical="center" wrapText="1"/>
    </xf>
    <xf numFmtId="0" fontId="7" fillId="7" borderId="16" xfId="45" applyFont="1" applyFill="1" applyBorder="1" applyAlignment="1" applyProtection="1">
      <alignment horizontal="center" wrapText="1"/>
    </xf>
    <xf numFmtId="0" fontId="7" fillId="0" borderId="0" xfId="45" applyFont="1" applyBorder="1" applyAlignment="1" applyProtection="1">
      <alignment horizontal="right" vertical="center"/>
    </xf>
    <xf numFmtId="0" fontId="7" fillId="7" borderId="7" xfId="45" applyFont="1" applyFill="1" applyBorder="1" applyAlignment="1" applyProtection="1">
      <alignment horizontal="right" vertical="center" wrapText="1" indent="1"/>
    </xf>
    <xf numFmtId="0" fontId="30" fillId="7" borderId="7" xfId="45" applyFont="1" applyFill="1" applyBorder="1" applyAlignment="1" applyProtection="1">
      <alignment horizontal="center" vertical="center" wrapText="1"/>
    </xf>
    <xf numFmtId="0" fontId="9" fillId="7" borderId="14" xfId="45" applyFont="1" applyFill="1" applyBorder="1" applyAlignment="1" applyProtection="1">
      <alignment vertical="center" wrapText="1"/>
    </xf>
    <xf numFmtId="0" fontId="0" fillId="8" borderId="6" xfId="45" applyFont="1" applyFill="1" applyBorder="1" applyAlignment="1" applyProtection="1">
      <alignment horizontal="center" vertical="center"/>
    </xf>
    <xf numFmtId="0" fontId="7" fillId="7" borderId="14" xfId="45" applyFont="1" applyFill="1" applyBorder="1" applyAlignment="1" applyProtection="1">
      <alignment vertical="center" wrapText="1"/>
    </xf>
    <xf numFmtId="0" fontId="7" fillId="8" borderId="6" xfId="45" applyNumberFormat="1" applyFont="1" applyFill="1" applyBorder="1" applyAlignment="1" applyProtection="1">
      <alignment horizontal="center" vertical="center"/>
    </xf>
    <xf numFmtId="49" fontId="7" fillId="12" borderId="6" xfId="45" applyNumberFormat="1" applyFont="1" applyFill="1" applyBorder="1" applyAlignment="1" applyProtection="1">
      <alignment horizontal="center" vertical="center" wrapText="1"/>
      <protection locked="0"/>
    </xf>
    <xf numFmtId="14" fontId="7" fillId="7" borderId="14" xfId="45" applyNumberFormat="1" applyFont="1" applyFill="1" applyBorder="1" applyAlignment="1" applyProtection="1">
      <alignment horizontal="center" vertical="center" wrapText="1"/>
    </xf>
    <xf numFmtId="49" fontId="7" fillId="8" borderId="6" xfId="45" applyNumberFormat="1" applyFont="1" applyFill="1" applyBorder="1" applyAlignment="1" applyProtection="1">
      <alignment horizontal="center" vertical="center" wrapText="1"/>
    </xf>
    <xf numFmtId="0" fontId="7" fillId="12" borderId="6" xfId="45" applyNumberFormat="1" applyFont="1" applyFill="1" applyBorder="1" applyAlignment="1" applyProtection="1">
      <alignment horizontal="center" vertical="center" wrapText="1"/>
      <protection locked="0"/>
    </xf>
    <xf numFmtId="0" fontId="24" fillId="0" borderId="7" xfId="45" applyNumberFormat="1" applyFont="1" applyFill="1" applyBorder="1" applyAlignment="1" applyProtection="1">
      <alignment horizontal="center" vertical="top" wrapText="1"/>
    </xf>
    <xf numFmtId="0" fontId="7" fillId="0" borderId="7" xfId="47" applyNumberFormat="1" applyFont="1" applyFill="1" applyBorder="1" applyAlignment="1" applyProtection="1">
      <alignment horizontal="center" vertical="center" wrapText="1"/>
    </xf>
    <xf numFmtId="0" fontId="7" fillId="8" borderId="6" xfId="47" applyNumberFormat="1" applyFont="1" applyFill="1" applyBorder="1" applyAlignment="1" applyProtection="1">
      <alignment horizontal="center" vertical="center" wrapText="1"/>
    </xf>
    <xf numFmtId="0" fontId="7" fillId="7" borderId="14" xfId="45" applyFont="1" applyFill="1" applyBorder="1" applyAlignment="1" applyProtection="1">
      <alignment horizontal="center" vertical="center" wrapText="1"/>
    </xf>
    <xf numFmtId="0" fontId="7" fillId="7" borderId="7" xfId="45" applyFont="1" applyFill="1" applyBorder="1" applyAlignment="1" applyProtection="1">
      <alignment horizontal="center" wrapText="1"/>
    </xf>
    <xf numFmtId="0" fontId="0" fillId="7" borderId="0" xfId="45" applyFont="1" applyFill="1" applyBorder="1" applyAlignment="1" applyProtection="1">
      <alignment horizontal="right" vertical="center" wrapText="1" indent="1"/>
    </xf>
    <xf numFmtId="0" fontId="7" fillId="15" borderId="6" xfId="47" applyFont="1" applyFill="1" applyBorder="1" applyAlignment="1" applyProtection="1">
      <alignment vertical="center" wrapText="1"/>
    </xf>
    <xf numFmtId="49" fontId="33" fillId="15" borderId="7" xfId="0" applyFont="1" applyFill="1" applyBorder="1" applyAlignment="1" applyProtection="1">
      <alignment horizontal="center" vertical="top"/>
    </xf>
    <xf numFmtId="4" fontId="7" fillId="15" borderId="7" xfId="33" applyFont="1" applyFill="1" applyBorder="1" applyAlignment="1" applyProtection="1">
      <alignment horizontal="center" vertical="center" wrapText="1"/>
    </xf>
    <xf numFmtId="49" fontId="41" fillId="0" borderId="0" xfId="37" applyFill="1" applyProtection="1">
      <alignment vertical="top"/>
    </xf>
    <xf numFmtId="4" fontId="7" fillId="0" borderId="14" xfId="33" applyFont="1" applyFill="1" applyBorder="1" applyAlignment="1" applyProtection="1">
      <alignment vertical="center" wrapText="1"/>
    </xf>
    <xf numFmtId="4" fontId="7" fillId="0" borderId="0" xfId="33" applyFont="1" applyFill="1" applyBorder="1" applyAlignment="1" applyProtection="1">
      <alignment vertical="center" wrapText="1"/>
    </xf>
    <xf numFmtId="4" fontId="7" fillId="0" borderId="14" xfId="33" applyFont="1" applyFill="1" applyBorder="1" applyAlignment="1" applyProtection="1">
      <alignment horizontal="center" vertical="center" wrapText="1"/>
    </xf>
    <xf numFmtId="4" fontId="9" fillId="0" borderId="0" xfId="33" applyFont="1" applyFill="1" applyBorder="1" applyAlignment="1" applyProtection="1">
      <alignment horizontal="center" vertical="center" wrapText="1"/>
    </xf>
    <xf numFmtId="0" fontId="0" fillId="15" borderId="17" xfId="47" applyFont="1" applyFill="1" applyBorder="1" applyAlignment="1" applyProtection="1">
      <alignment vertical="center" wrapText="1"/>
    </xf>
    <xf numFmtId="0" fontId="7" fillId="0" borderId="10" xfId="42" applyFont="1" applyFill="1" applyBorder="1" applyAlignment="1" applyProtection="1">
      <alignment horizontal="center" vertical="center" wrapText="1"/>
    </xf>
    <xf numFmtId="49" fontId="9" fillId="0" borderId="0" xfId="0" applyNumberFormat="1" applyFont="1" applyProtection="1">
      <alignment vertical="top"/>
    </xf>
    <xf numFmtId="49" fontId="0" fillId="0" borderId="0" xfId="0" applyNumberFormat="1" applyFont="1" applyProtection="1">
      <alignment vertical="top"/>
    </xf>
    <xf numFmtId="49" fontId="7" fillId="2" borderId="17" xfId="42" applyNumberFormat="1" applyFont="1" applyFill="1" applyBorder="1" applyAlignment="1" applyProtection="1">
      <alignment horizontal="left" vertical="center" wrapText="1"/>
      <protection locked="0"/>
    </xf>
    <xf numFmtId="0" fontId="7" fillId="8" borderId="6" xfId="45" applyNumberFormat="1" applyFont="1" applyFill="1" applyBorder="1" applyAlignment="1" applyProtection="1">
      <alignment horizontal="center" vertical="center" wrapText="1"/>
    </xf>
    <xf numFmtId="0" fontId="51" fillId="7" borderId="0" xfId="28" applyNumberFormat="1" applyFill="1" applyBorder="1" applyAlignment="1" applyProtection="1">
      <alignment vertical="center" wrapText="1"/>
    </xf>
    <xf numFmtId="0" fontId="1" fillId="0" borderId="0" xfId="41" applyProtection="1"/>
    <xf numFmtId="0" fontId="7" fillId="12" borderId="10" xfId="45" applyNumberFormat="1" applyFont="1" applyFill="1" applyBorder="1" applyAlignment="1" applyProtection="1">
      <alignment horizontal="center" vertical="center" wrapText="1"/>
      <protection locked="0"/>
    </xf>
    <xf numFmtId="4" fontId="7" fillId="0" borderId="14" xfId="47" applyNumberFormat="1" applyFont="1" applyFill="1" applyBorder="1" applyAlignment="1" applyProtection="1">
      <alignment horizontal="right" vertical="center" wrapText="1"/>
    </xf>
    <xf numFmtId="0" fontId="7" fillId="12" borderId="14" xfId="47" applyNumberFormat="1" applyFont="1" applyFill="1" applyBorder="1" applyAlignment="1" applyProtection="1">
      <alignment vertical="center" wrapText="1"/>
      <protection locked="0"/>
    </xf>
    <xf numFmtId="4" fontId="7" fillId="2" borderId="14" xfId="47" applyNumberFormat="1" applyFont="1" applyFill="1" applyBorder="1" applyAlignment="1" applyProtection="1">
      <alignment vertical="center" wrapText="1"/>
      <protection locked="0"/>
    </xf>
    <xf numFmtId="4" fontId="7" fillId="2" borderId="21" xfId="47" applyNumberFormat="1" applyFont="1" applyFill="1" applyBorder="1" applyAlignment="1" applyProtection="1">
      <alignment vertical="center" wrapText="1"/>
      <protection locked="0"/>
    </xf>
    <xf numFmtId="0" fontId="7" fillId="0" borderId="22" xfId="47" applyFont="1" applyFill="1" applyBorder="1" applyAlignment="1" applyProtection="1">
      <alignment vertical="center" wrapText="1"/>
    </xf>
    <xf numFmtId="0" fontId="7" fillId="0" borderId="23" xfId="47" applyFont="1" applyFill="1" applyBorder="1" applyAlignment="1" applyProtection="1">
      <alignment vertical="center" wrapText="1"/>
    </xf>
    <xf numFmtId="0" fontId="7" fillId="0" borderId="24" xfId="47" applyFont="1" applyFill="1" applyBorder="1" applyAlignment="1" applyProtection="1">
      <alignment vertical="center" wrapText="1"/>
    </xf>
    <xf numFmtId="0" fontId="7" fillId="0" borderId="18" xfId="47" applyFont="1" applyFill="1" applyBorder="1" applyAlignment="1" applyProtection="1">
      <alignment vertical="center" wrapText="1"/>
    </xf>
    <xf numFmtId="0" fontId="7" fillId="0" borderId="25" xfId="47" applyFont="1" applyFill="1" applyBorder="1" applyAlignment="1" applyProtection="1">
      <alignment vertical="center" wrapText="1"/>
    </xf>
    <xf numFmtId="4" fontId="7" fillId="15" borderId="26" xfId="33" applyFont="1" applyFill="1" applyBorder="1" applyAlignment="1" applyProtection="1">
      <alignment horizontal="center" vertical="center" wrapText="1"/>
    </xf>
    <xf numFmtId="4" fontId="7" fillId="15" borderId="27" xfId="33" applyFont="1" applyFill="1" applyBorder="1" applyAlignment="1" applyProtection="1">
      <alignment horizontal="center" vertical="center" wrapText="1"/>
    </xf>
    <xf numFmtId="49" fontId="33" fillId="15" borderId="18" xfId="0" applyFont="1" applyFill="1" applyBorder="1" applyAlignment="1" applyProtection="1">
      <alignment horizontal="center" vertical="center" wrapText="1"/>
    </xf>
    <xf numFmtId="4" fontId="7" fillId="15" borderId="18" xfId="33" applyFont="1" applyFill="1" applyBorder="1" applyAlignment="1" applyProtection="1">
      <alignment horizontal="center" vertical="center" wrapText="1"/>
    </xf>
    <xf numFmtId="4" fontId="7" fillId="15" borderId="25" xfId="33" applyFont="1" applyFill="1" applyBorder="1" applyAlignment="1" applyProtection="1">
      <alignment horizontal="center" vertical="center" wrapText="1"/>
    </xf>
    <xf numFmtId="49" fontId="33" fillId="15" borderId="26" xfId="0" applyFont="1" applyFill="1" applyBorder="1" applyAlignment="1" applyProtection="1">
      <alignment horizontal="center" vertical="center" wrapText="1"/>
    </xf>
    <xf numFmtId="0" fontId="7" fillId="12" borderId="17" xfId="47" applyNumberFormat="1" applyFont="1" applyFill="1" applyBorder="1" applyAlignment="1" applyProtection="1">
      <alignment horizontal="center" vertical="center" wrapText="1"/>
      <protection locked="0"/>
    </xf>
    <xf numFmtId="4" fontId="7" fillId="2" borderId="10" xfId="47" applyNumberFormat="1" applyFont="1" applyFill="1" applyBorder="1" applyAlignment="1" applyProtection="1">
      <alignment vertical="center" wrapText="1"/>
      <protection locked="0"/>
    </xf>
    <xf numFmtId="0" fontId="46" fillId="0" borderId="0" xfId="42" applyFont="1" applyAlignment="1" applyProtection="1">
      <alignment horizontal="center" vertical="center"/>
    </xf>
    <xf numFmtId="0" fontId="46" fillId="7" borderId="0" xfId="42" applyFont="1" applyFill="1" applyBorder="1" applyAlignment="1" applyProtection="1">
      <alignment horizontal="center" vertical="center"/>
    </xf>
    <xf numFmtId="49" fontId="7" fillId="0" borderId="28" xfId="42" applyNumberFormat="1" applyFont="1" applyFill="1" applyBorder="1" applyAlignment="1" applyProtection="1">
      <alignment horizontal="left" vertical="center" wrapText="1"/>
    </xf>
    <xf numFmtId="0" fontId="47" fillId="0" borderId="0" xfId="42" applyFont="1" applyProtection="1"/>
    <xf numFmtId="0" fontId="48" fillId="7" borderId="0" xfId="42" applyFont="1" applyFill="1" applyBorder="1" applyAlignment="1" applyProtection="1">
      <alignment horizontal="center" vertical="center"/>
    </xf>
    <xf numFmtId="0" fontId="49" fillId="0" borderId="7" xfId="31" applyFont="1" applyFill="1" applyBorder="1" applyAlignment="1" applyProtection="1">
      <alignment vertical="center"/>
    </xf>
    <xf numFmtId="0" fontId="53" fillId="9" borderId="0" xfId="35" applyFill="1" applyProtection="1"/>
    <xf numFmtId="0" fontId="53" fillId="0" borderId="0" xfId="35"/>
    <xf numFmtId="0" fontId="53" fillId="0" borderId="0" xfId="35" applyBorder="1"/>
    <xf numFmtId="0" fontId="50" fillId="7" borderId="0" xfId="42" applyFont="1" applyFill="1" applyBorder="1" applyAlignment="1" applyProtection="1">
      <alignment horizontal="center" vertical="center"/>
    </xf>
    <xf numFmtId="0" fontId="47" fillId="7" borderId="17" xfId="42" applyFont="1" applyFill="1" applyBorder="1" applyAlignment="1" applyProtection="1">
      <alignment horizontal="center" vertical="center"/>
    </xf>
    <xf numFmtId="49" fontId="47" fillId="2" borderId="10" xfId="42" applyNumberFormat="1" applyFont="1" applyFill="1" applyBorder="1" applyAlignment="1" applyProtection="1">
      <alignment horizontal="left" vertical="center" wrapText="1"/>
      <protection locked="0"/>
    </xf>
    <xf numFmtId="0" fontId="49" fillId="0" borderId="0" xfId="31" applyFont="1" applyFill="1" applyBorder="1" applyAlignment="1" applyProtection="1">
      <alignment vertical="center"/>
    </xf>
    <xf numFmtId="0" fontId="7" fillId="0" borderId="0" xfId="42" applyFont="1" applyBorder="1" applyProtection="1"/>
    <xf numFmtId="0" fontId="47" fillId="7" borderId="7" xfId="42" applyFont="1" applyFill="1" applyBorder="1" applyProtection="1"/>
    <xf numFmtId="0" fontId="47" fillId="7" borderId="6" xfId="47" applyFont="1" applyFill="1" applyBorder="1" applyAlignment="1" applyProtection="1">
      <alignment horizontal="center" vertical="center" wrapText="1"/>
    </xf>
    <xf numFmtId="0" fontId="47" fillId="0" borderId="28" xfId="32" applyFont="1" applyFill="1" applyBorder="1" applyAlignment="1" applyProtection="1">
      <alignment horizontal="center" vertical="center" wrapText="1"/>
    </xf>
    <xf numFmtId="0" fontId="12" fillId="7" borderId="6" xfId="42" applyFont="1" applyFill="1" applyBorder="1" applyAlignment="1" applyProtection="1">
      <alignment horizontal="center" vertical="center"/>
    </xf>
    <xf numFmtId="0" fontId="0" fillId="0" borderId="0" xfId="47" applyFont="1" applyFill="1" applyBorder="1" applyAlignment="1" applyProtection="1">
      <alignment vertical="center" wrapText="1"/>
    </xf>
    <xf numFmtId="49" fontId="7" fillId="0" borderId="0" xfId="47" applyNumberFormat="1" applyFont="1" applyFill="1" applyBorder="1" applyAlignment="1" applyProtection="1">
      <alignment horizontal="center" vertical="center" wrapText="1"/>
    </xf>
    <xf numFmtId="4" fontId="7" fillId="8" borderId="6" xfId="50" applyFont="1" applyBorder="1" applyAlignment="1" applyProtection="1">
      <alignment horizontal="right" vertical="center" wrapText="1"/>
    </xf>
    <xf numFmtId="4" fontId="7" fillId="8" borderId="10" xfId="50" applyNumberFormat="1" applyFont="1" applyFill="1" applyBorder="1" applyAlignment="1" applyProtection="1">
      <alignment horizontal="right" vertical="center" wrapText="1"/>
    </xf>
    <xf numFmtId="0" fontId="7" fillId="12" borderId="17" xfId="47" applyNumberFormat="1" applyFont="1" applyFill="1" applyBorder="1" applyAlignment="1" applyProtection="1">
      <alignment vertical="center" wrapText="1"/>
      <protection locked="0"/>
    </xf>
    <xf numFmtId="4" fontId="7" fillId="8" borderId="17" xfId="50" applyNumberFormat="1" applyFont="1" applyFill="1" applyBorder="1" applyAlignment="1" applyProtection="1">
      <alignment horizontal="right" vertical="center" wrapText="1"/>
    </xf>
    <xf numFmtId="4" fontId="7" fillId="2" borderId="17" xfId="47" applyNumberFormat="1" applyFont="1" applyFill="1" applyBorder="1" applyAlignment="1" applyProtection="1">
      <alignment vertical="center" wrapText="1"/>
      <protection locked="0"/>
    </xf>
    <xf numFmtId="4" fontId="7" fillId="8" borderId="17" xfId="50" applyFont="1" applyBorder="1" applyAlignment="1" applyProtection="1">
      <alignment horizontal="right" vertical="center" wrapText="1"/>
    </xf>
    <xf numFmtId="0" fontId="7" fillId="0" borderId="7" xfId="45" applyFont="1" applyBorder="1" applyAlignment="1" applyProtection="1">
      <alignment vertical="center" wrapText="1"/>
    </xf>
    <xf numFmtId="0" fontId="9" fillId="0" borderId="6" xfId="47" applyFont="1" applyFill="1" applyBorder="1" applyAlignment="1" applyProtection="1">
      <alignment vertical="center" wrapText="1"/>
    </xf>
    <xf numFmtId="49" fontId="33" fillId="15" borderId="25" xfId="0" applyFont="1" applyFill="1" applyBorder="1" applyAlignment="1" applyProtection="1">
      <alignment horizontal="left" vertical="center"/>
    </xf>
    <xf numFmtId="49" fontId="33" fillId="15" borderId="20" xfId="0" applyFont="1" applyFill="1" applyBorder="1" applyAlignment="1" applyProtection="1">
      <alignment horizontal="center" vertical="top" wrapText="1"/>
    </xf>
    <xf numFmtId="0" fontId="20" fillId="0" borderId="0" xfId="31" applyFont="1" applyFill="1" applyBorder="1" applyAlignment="1" applyProtection="1">
      <alignment horizontal="left" vertical="center"/>
    </xf>
    <xf numFmtId="0" fontId="20" fillId="0" borderId="0" xfId="31" applyFont="1" applyFill="1" applyBorder="1" applyAlignment="1" applyProtection="1">
      <alignment vertical="center"/>
    </xf>
    <xf numFmtId="0" fontId="7" fillId="15" borderId="30" xfId="47" applyFont="1" applyFill="1" applyBorder="1" applyAlignment="1" applyProtection="1">
      <alignment vertical="center" wrapText="1"/>
    </xf>
    <xf numFmtId="49" fontId="33" fillId="15" borderId="31" xfId="0" applyFont="1" applyFill="1" applyBorder="1" applyAlignment="1" applyProtection="1">
      <alignment horizontal="center" vertical="top"/>
    </xf>
    <xf numFmtId="4" fontId="7" fillId="15" borderId="31" xfId="33" applyFont="1" applyFill="1" applyBorder="1" applyAlignment="1" applyProtection="1">
      <alignment horizontal="center" vertical="center" wrapText="1"/>
    </xf>
    <xf numFmtId="0" fontId="0" fillId="0" borderId="17" xfId="47" applyFont="1" applyFill="1" applyBorder="1" applyAlignment="1" applyProtection="1">
      <alignment horizontal="left" vertical="center" indent="1"/>
    </xf>
    <xf numFmtId="0" fontId="0" fillId="0" borderId="10" xfId="32" applyFont="1" applyFill="1" applyBorder="1" applyAlignment="1" applyProtection="1">
      <alignment horizontal="center" vertical="center" wrapText="1"/>
    </xf>
    <xf numFmtId="4" fontId="7" fillId="0" borderId="0" xfId="47" applyNumberFormat="1" applyFont="1" applyFill="1" applyBorder="1" applyAlignment="1" applyProtection="1">
      <alignment horizontal="right" vertical="center" wrapText="1"/>
    </xf>
    <xf numFmtId="49" fontId="33" fillId="15" borderId="34" xfId="0" applyFont="1" applyFill="1" applyBorder="1" applyAlignment="1" applyProtection="1">
      <alignment horizontal="center" vertical="top" wrapText="1"/>
    </xf>
    <xf numFmtId="0" fontId="0" fillId="0" borderId="6" xfId="32" applyFont="1" applyFill="1" applyBorder="1" applyAlignment="1" applyProtection="1">
      <alignment vertical="center" wrapText="1"/>
    </xf>
    <xf numFmtId="0" fontId="0" fillId="0" borderId="29" xfId="32" applyFont="1" applyFill="1" applyBorder="1" applyAlignment="1" applyProtection="1">
      <alignment horizontal="center" vertical="center" wrapText="1"/>
    </xf>
    <xf numFmtId="0" fontId="21" fillId="0" borderId="0" xfId="31" applyFont="1" applyFill="1" applyBorder="1" applyAlignment="1" applyProtection="1">
      <alignment horizontal="left" vertical="center"/>
    </xf>
    <xf numFmtId="49" fontId="33" fillId="15" borderId="18" xfId="0" applyFont="1" applyFill="1" applyBorder="1" applyAlignment="1" applyProtection="1">
      <alignment horizontal="center" vertical="top" wrapText="1"/>
    </xf>
    <xf numFmtId="49" fontId="0" fillId="0" borderId="10" xfId="47" applyNumberFormat="1" applyFont="1" applyFill="1" applyBorder="1" applyAlignment="1" applyProtection="1">
      <alignment horizontal="center" vertical="center" wrapText="1"/>
    </xf>
    <xf numFmtId="49" fontId="7" fillId="0" borderId="14" xfId="47" applyNumberFormat="1" applyFont="1" applyFill="1" applyBorder="1" applyAlignment="1" applyProtection="1">
      <alignment horizontal="center" vertical="center" wrapText="1"/>
    </xf>
    <xf numFmtId="0" fontId="7" fillId="0" borderId="18" xfId="47" applyFont="1" applyFill="1" applyBorder="1" applyAlignment="1" applyProtection="1">
      <alignment vertical="center"/>
    </xf>
    <xf numFmtId="0" fontId="55" fillId="0" borderId="18" xfId="47" applyFont="1" applyFill="1" applyBorder="1" applyAlignment="1" applyProtection="1">
      <alignment horizontal="left" vertical="center" indent="1"/>
    </xf>
    <xf numFmtId="49" fontId="0" fillId="0" borderId="17" xfId="47" applyNumberFormat="1" applyFont="1" applyFill="1" applyBorder="1" applyAlignment="1" applyProtection="1">
      <alignment horizontal="center" vertical="center" wrapText="1"/>
    </xf>
    <xf numFmtId="49" fontId="7" fillId="0" borderId="0" xfId="91">
      <alignment vertical="top"/>
    </xf>
    <xf numFmtId="49" fontId="33" fillId="15" borderId="18" xfId="0" applyFont="1" applyFill="1" applyBorder="1" applyAlignment="1" applyProtection="1">
      <alignment horizontal="center" vertical="center"/>
    </xf>
    <xf numFmtId="14" fontId="7" fillId="8" borderId="6" xfId="45" applyNumberFormat="1" applyFont="1" applyFill="1" applyBorder="1" applyAlignment="1" applyProtection="1">
      <alignment horizontal="center" vertical="center" wrapText="1"/>
    </xf>
    <xf numFmtId="14" fontId="7" fillId="8" borderId="6" xfId="47" applyNumberFormat="1" applyFont="1" applyFill="1" applyBorder="1" applyAlignment="1" applyProtection="1">
      <alignment horizontal="center" vertical="center" wrapText="1"/>
    </xf>
    <xf numFmtId="0" fontId="0" fillId="0" borderId="6" xfId="32" applyFont="1" applyFill="1" applyBorder="1" applyAlignment="1" applyProtection="1">
      <alignment horizontal="center" vertical="center" wrapText="1"/>
    </xf>
    <xf numFmtId="0" fontId="7" fillId="7" borderId="6" xfId="47" applyFont="1" applyFill="1" applyBorder="1" applyAlignment="1" applyProtection="1">
      <alignment horizontal="center" vertical="center" wrapText="1"/>
    </xf>
    <xf numFmtId="0" fontId="0" fillId="0" borderId="28" xfId="32" applyFont="1" applyFill="1" applyBorder="1" applyAlignment="1" applyProtection="1">
      <alignment horizontal="center" vertical="center" wrapText="1"/>
    </xf>
    <xf numFmtId="0" fontId="7" fillId="15" borderId="17" xfId="47" applyFont="1" applyFill="1" applyBorder="1" applyAlignment="1" applyProtection="1">
      <alignment vertical="center" wrapText="1"/>
    </xf>
    <xf numFmtId="49" fontId="33" fillId="15" borderId="18" xfId="0" applyFont="1" applyFill="1" applyBorder="1" applyAlignment="1" applyProtection="1">
      <alignment horizontal="center" vertical="top"/>
    </xf>
    <xf numFmtId="49" fontId="33" fillId="15" borderId="25" xfId="0" applyFont="1" applyFill="1" applyBorder="1" applyAlignment="1" applyProtection="1">
      <alignment horizontal="center" vertical="top"/>
    </xf>
    <xf numFmtId="49" fontId="33" fillId="15" borderId="18" xfId="0" applyFont="1" applyFill="1" applyBorder="1" applyAlignment="1" applyProtection="1">
      <alignment horizontal="left" vertical="center" indent="1"/>
    </xf>
    <xf numFmtId="0" fontId="7" fillId="7" borderId="17" xfId="47" applyFont="1" applyFill="1" applyBorder="1" applyAlignment="1" applyProtection="1">
      <alignment horizontal="center" vertical="center" wrapText="1"/>
    </xf>
    <xf numFmtId="49" fontId="0" fillId="0" borderId="0" xfId="0" applyBorder="1">
      <alignment vertical="top"/>
    </xf>
    <xf numFmtId="0" fontId="0" fillId="0" borderId="28" xfId="32" applyFont="1" applyFill="1" applyBorder="1" applyAlignment="1" applyProtection="1">
      <alignment horizontal="center" vertical="center" wrapText="1"/>
    </xf>
    <xf numFmtId="49" fontId="7" fillId="8" borderId="10" xfId="45" applyNumberFormat="1" applyFont="1" applyFill="1" applyBorder="1" applyAlignment="1" applyProtection="1">
      <alignment horizontal="center" vertical="center" wrapText="1"/>
    </xf>
    <xf numFmtId="0" fontId="0" fillId="8" borderId="10" xfId="0" applyNumberFormat="1" applyFill="1" applyBorder="1" applyAlignment="1" applyProtection="1">
      <alignment horizontal="center" vertical="center"/>
    </xf>
    <xf numFmtId="0" fontId="0" fillId="0" borderId="6" xfId="32" applyFont="1" applyFill="1" applyBorder="1" applyAlignment="1" applyProtection="1">
      <alignment horizontal="center" vertical="center" wrapText="1"/>
    </xf>
    <xf numFmtId="0" fontId="0" fillId="0" borderId="18" xfId="32" applyFont="1" applyFill="1" applyBorder="1" applyAlignment="1" applyProtection="1">
      <alignment horizontal="center" vertical="center" wrapText="1"/>
    </xf>
    <xf numFmtId="0" fontId="0" fillId="0" borderId="17" xfId="32" applyFont="1" applyFill="1" applyBorder="1" applyAlignment="1" applyProtection="1">
      <alignment horizontal="center" vertical="center" wrapText="1"/>
    </xf>
    <xf numFmtId="4" fontId="7" fillId="0" borderId="17" xfId="47" applyNumberFormat="1" applyFont="1" applyFill="1" applyBorder="1" applyAlignment="1" applyProtection="1">
      <alignment vertical="center" wrapText="1"/>
    </xf>
    <xf numFmtId="0" fontId="0" fillId="7" borderId="32" xfId="45" applyFont="1" applyFill="1" applyBorder="1" applyAlignment="1" applyProtection="1">
      <alignment horizontal="right" vertical="center" wrapText="1" indent="1"/>
    </xf>
    <xf numFmtId="0" fontId="7" fillId="7" borderId="0" xfId="45" applyFont="1" applyFill="1" applyBorder="1" applyAlignment="1" applyProtection="1">
      <alignment horizontal="center" wrapText="1"/>
    </xf>
    <xf numFmtId="4" fontId="7" fillId="0" borderId="14" xfId="47" applyNumberFormat="1" applyFont="1" applyFill="1" applyBorder="1" applyAlignment="1" applyProtection="1">
      <alignment vertical="center" wrapText="1"/>
    </xf>
    <xf numFmtId="0" fontId="0" fillId="0" borderId="28" xfId="32" applyFont="1" applyFill="1" applyBorder="1" applyAlignment="1" applyProtection="1">
      <alignment horizontal="center" vertical="center" wrapText="1"/>
    </xf>
    <xf numFmtId="49" fontId="0" fillId="0" borderId="10" xfId="0" applyNumberFormat="1" applyFill="1" applyBorder="1" applyAlignment="1" applyProtection="1">
      <alignment horizontal="center" vertical="center"/>
    </xf>
    <xf numFmtId="49" fontId="0" fillId="0" borderId="0" xfId="0" applyAlignment="1">
      <alignment horizontal="center" vertical="center"/>
    </xf>
    <xf numFmtId="0" fontId="0" fillId="0" borderId="0" xfId="47" applyFont="1" applyFill="1" applyBorder="1" applyAlignment="1" applyProtection="1">
      <alignment vertical="center"/>
    </xf>
    <xf numFmtId="0" fontId="55" fillId="0" borderId="0" xfId="47" applyFont="1" applyFill="1" applyAlignment="1" applyProtection="1">
      <alignment vertical="center"/>
    </xf>
    <xf numFmtId="0" fontId="55" fillId="0" borderId="0" xfId="47" applyFont="1" applyFill="1" applyAlignment="1" applyProtection="1">
      <alignment vertical="center" wrapText="1"/>
    </xf>
    <xf numFmtId="0" fontId="55" fillId="0" borderId="14" xfId="47" applyFont="1" applyFill="1" applyBorder="1" applyAlignment="1" applyProtection="1">
      <alignment vertical="center" wrapText="1"/>
    </xf>
    <xf numFmtId="49" fontId="55" fillId="0" borderId="0" xfId="0" applyFont="1">
      <alignment vertical="top"/>
    </xf>
    <xf numFmtId="0" fontId="68" fillId="0" borderId="0" xfId="35" applyFont="1"/>
    <xf numFmtId="0" fontId="55" fillId="0" borderId="0" xfId="42" applyFont="1" applyProtection="1"/>
    <xf numFmtId="0" fontId="3" fillId="0" borderId="0" xfId="100" applyNumberFormat="1"/>
    <xf numFmtId="0" fontId="3" fillId="0" borderId="0" xfId="100"/>
    <xf numFmtId="0" fontId="55" fillId="0" borderId="0" xfId="45" applyFont="1" applyAlignment="1" applyProtection="1">
      <alignment vertical="center" wrapText="1"/>
    </xf>
    <xf numFmtId="0" fontId="55" fillId="0" borderId="0" xfId="45" applyFont="1" applyFill="1" applyAlignment="1" applyProtection="1">
      <alignment vertical="center"/>
    </xf>
    <xf numFmtId="0" fontId="69" fillId="0" borderId="0" xfId="45" applyFont="1" applyAlignment="1" applyProtection="1">
      <alignment vertical="center" wrapText="1"/>
    </xf>
    <xf numFmtId="4" fontId="55" fillId="0" borderId="0" xfId="45" applyNumberFormat="1" applyFont="1" applyAlignment="1" applyProtection="1">
      <alignment vertical="center" wrapText="1"/>
    </xf>
    <xf numFmtId="49" fontId="0" fillId="0" borderId="0" xfId="0" applyAlignment="1">
      <alignment horizontal="left" vertical="top" indent="1"/>
    </xf>
    <xf numFmtId="14" fontId="7" fillId="8" borderId="10" xfId="45" applyNumberFormat="1" applyFont="1" applyFill="1" applyBorder="1" applyAlignment="1" applyProtection="1">
      <alignment horizontal="center" vertical="center" wrapText="1"/>
    </xf>
    <xf numFmtId="49" fontId="70" fillId="0" borderId="14" xfId="0" applyFont="1" applyFill="1" applyBorder="1" applyAlignment="1" applyProtection="1">
      <alignment horizontal="left" vertical="center" indent="1"/>
    </xf>
    <xf numFmtId="49" fontId="55" fillId="0" borderId="0" xfId="0" applyFont="1" applyAlignment="1">
      <alignment vertical="center"/>
    </xf>
    <xf numFmtId="0" fontId="7" fillId="12" borderId="17" xfId="47" applyFont="1" applyFill="1" applyBorder="1" applyAlignment="1" applyProtection="1">
      <alignment horizontal="left" vertical="center" wrapText="1" indent="1"/>
      <protection locked="0"/>
    </xf>
    <xf numFmtId="49" fontId="0" fillId="12" borderId="17" xfId="0" applyFill="1" applyBorder="1" applyAlignment="1" applyProtection="1">
      <alignment horizontal="left" vertical="center" indent="1"/>
      <protection locked="0"/>
    </xf>
    <xf numFmtId="49" fontId="0" fillId="8" borderId="10" xfId="0" applyNumberFormat="1" applyFill="1" applyBorder="1" applyAlignment="1" applyProtection="1">
      <alignment horizontal="left" vertical="center" indent="1"/>
    </xf>
    <xf numFmtId="49" fontId="51" fillId="8" borderId="10" xfId="28" applyNumberFormat="1" applyFill="1" applyBorder="1" applyAlignment="1" applyProtection="1">
      <alignment horizontal="center" vertical="center" wrapText="1"/>
    </xf>
    <xf numFmtId="0" fontId="0" fillId="8" borderId="6" xfId="45" applyFont="1" applyFill="1" applyBorder="1" applyAlignment="1" applyProtection="1">
      <alignment horizontal="center" vertical="center" wrapText="1"/>
    </xf>
    <xf numFmtId="4" fontId="7" fillId="0" borderId="10" xfId="47" applyNumberFormat="1" applyFont="1" applyFill="1" applyBorder="1" applyAlignment="1" applyProtection="1">
      <alignment vertical="center" wrapText="1"/>
    </xf>
    <xf numFmtId="0" fontId="7" fillId="7" borderId="10" xfId="45" applyNumberFormat="1" applyFont="1" applyFill="1" applyBorder="1" applyAlignment="1" applyProtection="1">
      <alignment horizontal="center" vertical="center" wrapText="1"/>
    </xf>
    <xf numFmtId="49" fontId="7" fillId="7" borderId="10" xfId="45" applyNumberFormat="1" applyFont="1" applyFill="1" applyBorder="1" applyAlignment="1" applyProtection="1">
      <alignment horizontal="center" vertical="center" wrapText="1"/>
    </xf>
    <xf numFmtId="49" fontId="72" fillId="0" borderId="0" xfId="0" applyFont="1">
      <alignment vertical="top"/>
    </xf>
    <xf numFmtId="49" fontId="9" fillId="0" borderId="0" xfId="0" applyFont="1" applyFill="1" applyBorder="1" applyAlignment="1" applyProtection="1">
      <alignment horizontal="left" vertical="center"/>
    </xf>
    <xf numFmtId="0" fontId="9" fillId="0" borderId="7" xfId="47" applyFont="1" applyFill="1" applyBorder="1" applyAlignment="1" applyProtection="1">
      <alignment horizontal="left" vertical="center" wrapText="1"/>
    </xf>
    <xf numFmtId="0" fontId="0" fillId="0" borderId="7" xfId="47" applyFont="1" applyFill="1" applyBorder="1" applyAlignment="1" applyProtection="1">
      <alignment horizontal="left" vertical="center" wrapText="1" indent="1"/>
    </xf>
    <xf numFmtId="0" fontId="7" fillId="0" borderId="7" xfId="47" applyFont="1" applyFill="1" applyBorder="1" applyAlignment="1" applyProtection="1">
      <alignment horizontal="left" vertical="center" wrapText="1" indent="1"/>
    </xf>
    <xf numFmtId="0" fontId="9" fillId="10" borderId="7" xfId="31" applyFont="1" applyFill="1" applyBorder="1" applyAlignment="1" applyProtection="1">
      <alignment horizontal="left" vertical="center" wrapText="1" indent="1"/>
    </xf>
    <xf numFmtId="49" fontId="74" fillId="15" borderId="17" xfId="0" applyFont="1" applyFill="1" applyBorder="1" applyAlignment="1" applyProtection="1">
      <alignment horizontal="left" vertical="top" wrapText="1"/>
    </xf>
    <xf numFmtId="49" fontId="74" fillId="15" borderId="19" xfId="0" applyFont="1" applyFill="1" applyBorder="1" applyAlignment="1" applyProtection="1">
      <alignment horizontal="left" vertical="top" wrapText="1"/>
    </xf>
    <xf numFmtId="49" fontId="51" fillId="0" borderId="10" xfId="28" applyNumberFormat="1" applyFill="1" applyBorder="1" applyAlignment="1" applyProtection="1">
      <alignment horizontal="center" vertical="center" wrapText="1"/>
    </xf>
    <xf numFmtId="0" fontId="0" fillId="0" borderId="0" xfId="0" applyNumberFormat="1">
      <alignment vertical="top"/>
    </xf>
    <xf numFmtId="49" fontId="7" fillId="0" borderId="0" xfId="45" applyNumberFormat="1" applyFont="1" applyAlignment="1" applyProtection="1">
      <alignment vertical="center"/>
    </xf>
    <xf numFmtId="49" fontId="0" fillId="0" borderId="0" xfId="0" applyBorder="1">
      <alignment vertical="top"/>
    </xf>
    <xf numFmtId="0" fontId="0" fillId="0" borderId="6" xfId="32" applyFont="1" applyFill="1" applyBorder="1" applyAlignment="1" applyProtection="1">
      <alignment horizontal="center" vertical="center" wrapText="1"/>
    </xf>
    <xf numFmtId="0" fontId="7" fillId="7" borderId="0" xfId="47" applyFont="1" applyFill="1" applyBorder="1" applyAlignment="1" applyProtection="1">
      <alignment horizontal="center" vertical="center" wrapText="1"/>
    </xf>
    <xf numFmtId="0" fontId="9" fillId="0" borderId="7" xfId="47" applyFont="1" applyFill="1" applyBorder="1" applyAlignment="1" applyProtection="1">
      <alignment vertical="center" wrapText="1"/>
    </xf>
    <xf numFmtId="0" fontId="20" fillId="0" borderId="14" xfId="31" applyFont="1" applyFill="1" applyBorder="1" applyAlignment="1" applyProtection="1">
      <alignment horizontal="center" vertical="center" wrapText="1"/>
    </xf>
    <xf numFmtId="0" fontId="7" fillId="7" borderId="7" xfId="47" applyFont="1" applyFill="1" applyBorder="1" applyAlignment="1" applyProtection="1">
      <alignment horizontal="center" vertical="center" wrapText="1"/>
    </xf>
    <xf numFmtId="0" fontId="7" fillId="0" borderId="6" xfId="47" applyFont="1" applyFill="1" applyBorder="1" applyAlignment="1" applyProtection="1">
      <alignment vertical="center" wrapText="1"/>
    </xf>
    <xf numFmtId="49" fontId="9" fillId="0" borderId="6" xfId="47" applyNumberFormat="1" applyFont="1" applyFill="1" applyBorder="1" applyAlignment="1" applyProtection="1">
      <alignment horizontal="center" vertical="center" wrapText="1"/>
    </xf>
    <xf numFmtId="49" fontId="9" fillId="0" borderId="7" xfId="47" applyNumberFormat="1" applyFont="1" applyFill="1" applyBorder="1" applyAlignment="1" applyProtection="1">
      <alignment horizontal="center" vertical="center" wrapText="1"/>
    </xf>
    <xf numFmtId="49" fontId="0" fillId="0" borderId="6" xfId="47" applyNumberFormat="1" applyFont="1" applyFill="1" applyBorder="1" applyAlignment="1" applyProtection="1">
      <alignment horizontal="center" vertical="center" wrapText="1"/>
    </xf>
    <xf numFmtId="0" fontId="0" fillId="0" borderId="7" xfId="47" applyFont="1" applyFill="1" applyBorder="1" applyAlignment="1" applyProtection="1">
      <alignment vertical="center" wrapText="1"/>
    </xf>
    <xf numFmtId="0" fontId="0" fillId="0" borderId="6" xfId="47" applyFont="1" applyFill="1" applyBorder="1" applyAlignment="1" applyProtection="1">
      <alignment vertical="center" wrapText="1"/>
    </xf>
    <xf numFmtId="49" fontId="0" fillId="0" borderId="7" xfId="47" applyNumberFormat="1" applyFont="1" applyFill="1" applyBorder="1" applyAlignment="1" applyProtection="1">
      <alignment horizontal="center" vertical="center" wrapText="1"/>
    </xf>
    <xf numFmtId="0" fontId="0" fillId="0" borderId="6" xfId="47" applyFont="1" applyFill="1" applyBorder="1" applyAlignment="1" applyProtection="1">
      <alignment horizontal="left" vertical="center" wrapText="1" indent="1"/>
    </xf>
    <xf numFmtId="0" fontId="7" fillId="0" borderId="6" xfId="47" applyFont="1" applyFill="1" applyBorder="1" applyAlignment="1" applyProtection="1">
      <alignment horizontal="left" vertical="center" wrapText="1" indent="1"/>
    </xf>
    <xf numFmtId="0" fontId="7" fillId="0" borderId="14" xfId="47" applyNumberFormat="1" applyFont="1" applyFill="1" applyBorder="1" applyAlignment="1" applyProtection="1">
      <alignment vertical="center" wrapText="1"/>
    </xf>
    <xf numFmtId="0" fontId="7" fillId="7" borderId="6" xfId="47" applyNumberFormat="1" applyFont="1" applyFill="1" applyBorder="1" applyAlignment="1" applyProtection="1">
      <alignment horizontal="center" vertical="center" wrapText="1"/>
    </xf>
    <xf numFmtId="49" fontId="0" fillId="7" borderId="10" xfId="47" applyNumberFormat="1" applyFont="1" applyFill="1" applyBorder="1" applyAlignment="1" applyProtection="1">
      <alignment horizontal="center" vertical="center" wrapText="1"/>
    </xf>
    <xf numFmtId="0" fontId="7" fillId="7" borderId="17" xfId="47" applyNumberFormat="1" applyFont="1" applyFill="1" applyBorder="1" applyAlignment="1" applyProtection="1">
      <alignment horizontal="center" vertical="center" wrapText="1"/>
    </xf>
    <xf numFmtId="0" fontId="7" fillId="7" borderId="0" xfId="47" applyFont="1" applyFill="1" applyBorder="1" applyAlignment="1" applyProtection="1">
      <alignment horizontal="center" vertical="center" wrapText="1"/>
    </xf>
    <xf numFmtId="4" fontId="7" fillId="2" borderId="10" xfId="50" applyNumberFormat="1" applyFont="1" applyFill="1" applyBorder="1" applyAlignment="1" applyProtection="1">
      <alignment horizontal="right" vertical="center" wrapText="1"/>
      <protection locked="0"/>
    </xf>
    <xf numFmtId="49" fontId="51" fillId="12" borderId="10" xfId="28" applyNumberFormat="1" applyFill="1" applyBorder="1" applyAlignment="1" applyProtection="1">
      <alignment horizontal="center" vertical="center" wrapText="1"/>
      <protection locked="0"/>
    </xf>
    <xf numFmtId="0" fontId="7" fillId="0" borderId="10" xfId="47" applyNumberFormat="1" applyFont="1" applyFill="1" applyBorder="1" applyAlignment="1" applyProtection="1">
      <alignment vertical="center" wrapText="1"/>
    </xf>
    <xf numFmtId="0" fontId="75" fillId="7" borderId="0" xfId="47" applyFont="1" applyFill="1" applyBorder="1" applyAlignment="1" applyProtection="1">
      <alignment horizontal="center" vertical="center" wrapText="1"/>
    </xf>
    <xf numFmtId="0" fontId="55" fillId="7" borderId="0" xfId="47" applyFont="1" applyFill="1" applyBorder="1" applyAlignment="1" applyProtection="1">
      <alignment vertical="center" wrapText="1"/>
    </xf>
    <xf numFmtId="22" fontId="7" fillId="0" borderId="0" xfId="42" applyNumberFormat="1" applyFont="1" applyAlignment="1" applyProtection="1">
      <alignment horizontal="left" vertical="center" wrapText="1"/>
    </xf>
    <xf numFmtId="49" fontId="0" fillId="0" borderId="0" xfId="0" applyNumberFormat="1">
      <alignment vertical="top"/>
    </xf>
    <xf numFmtId="4" fontId="7" fillId="7" borderId="14" xfId="47" applyNumberFormat="1" applyFont="1" applyFill="1" applyBorder="1" applyAlignment="1" applyProtection="1">
      <alignment vertical="center" wrapText="1"/>
    </xf>
    <xf numFmtId="4" fontId="7" fillId="7" borderId="17" xfId="47" applyNumberFormat="1" applyFont="1" applyFill="1" applyBorder="1" applyAlignment="1" applyProtection="1">
      <alignment vertical="center" wrapText="1"/>
    </xf>
    <xf numFmtId="4" fontId="7" fillId="7" borderId="10" xfId="50" applyNumberFormat="1" applyFont="1" applyFill="1" applyBorder="1" applyAlignment="1" applyProtection="1">
      <alignment horizontal="right" vertical="center" wrapText="1"/>
    </xf>
    <xf numFmtId="4" fontId="7" fillId="7" borderId="10" xfId="47" applyNumberFormat="1" applyFont="1" applyFill="1" applyBorder="1" applyAlignment="1" applyProtection="1">
      <alignment vertical="center" wrapText="1"/>
    </xf>
    <xf numFmtId="49" fontId="0" fillId="14" borderId="10" xfId="47" applyNumberFormat="1" applyFont="1" applyFill="1" applyBorder="1" applyAlignment="1" applyProtection="1">
      <alignment horizontal="center" vertical="center" wrapText="1"/>
      <protection locked="0"/>
    </xf>
    <xf numFmtId="0" fontId="0" fillId="8" borderId="6" xfId="46" applyNumberFormat="1" applyFont="1" applyFill="1" applyBorder="1" applyAlignment="1" applyProtection="1">
      <alignment horizontal="center" vertical="center" wrapText="1"/>
    </xf>
    <xf numFmtId="0" fontId="7" fillId="8" borderId="10" xfId="45" applyNumberFormat="1" applyFont="1" applyFill="1" applyBorder="1" applyAlignment="1" applyProtection="1">
      <alignment horizontal="center" vertical="center" wrapText="1"/>
    </xf>
    <xf numFmtId="49" fontId="43" fillId="0" borderId="0" xfId="0" applyFont="1" applyAlignment="1">
      <alignment horizontal="center" vertical="center" wrapText="1"/>
    </xf>
    <xf numFmtId="0" fontId="76" fillId="0" borderId="0" xfId="28" applyFont="1" applyAlignment="1" applyProtection="1">
      <alignment horizontal="center" vertical="center"/>
    </xf>
    <xf numFmtId="0" fontId="7" fillId="0" borderId="0" xfId="42" applyFont="1" applyAlignment="1">
      <alignment vertical="center" wrapText="1"/>
    </xf>
    <xf numFmtId="0" fontId="7" fillId="0" borderId="0" xfId="42" applyFont="1" applyAlignment="1">
      <alignment horizontal="center" vertical="center"/>
    </xf>
    <xf numFmtId="49" fontId="0" fillId="12" borderId="6" xfId="45" applyNumberFormat="1" applyFont="1" applyFill="1" applyBorder="1" applyAlignment="1" applyProtection="1">
      <alignment horizontal="center" vertical="center" wrapText="1"/>
      <protection locked="0"/>
    </xf>
    <xf numFmtId="49" fontId="0" fillId="12" borderId="10" xfId="45" applyNumberFormat="1" applyFont="1" applyFill="1" applyBorder="1" applyAlignment="1" applyProtection="1">
      <alignment horizontal="center" vertical="center" wrapText="1"/>
      <protection locked="0"/>
    </xf>
    <xf numFmtId="49" fontId="43" fillId="0" borderId="14" xfId="47" applyNumberFormat="1" applyFont="1" applyFill="1" applyBorder="1" applyAlignment="1" applyProtection="1">
      <alignment horizontal="center" vertical="center" wrapText="1"/>
    </xf>
    <xf numFmtId="0" fontId="7" fillId="0" borderId="0" xfId="47" applyFont="1" applyFill="1" applyAlignment="1" applyProtection="1">
      <alignment horizontal="left" vertical="center" wrapText="1" indent="1"/>
    </xf>
    <xf numFmtId="0" fontId="20" fillId="0" borderId="0" xfId="20" applyFont="1" applyFill="1" applyBorder="1" applyAlignment="1" applyProtection="1">
      <alignment horizontal="left" vertical="center" wrapText="1"/>
    </xf>
    <xf numFmtId="49" fontId="51" fillId="0" borderId="0" xfId="28" applyNumberFormat="1" applyFill="1" applyBorder="1" applyAlignment="1" applyProtection="1">
      <alignment horizontal="left" vertical="center" wrapText="1" indent="1"/>
    </xf>
    <xf numFmtId="49" fontId="42" fillId="0" borderId="0" xfId="30" applyNumberFormat="1" applyFont="1" applyFill="1" applyBorder="1" applyAlignment="1" applyProtection="1">
      <alignment horizontal="left" vertical="center" wrapText="1" indent="1"/>
    </xf>
    <xf numFmtId="49" fontId="16" fillId="0" borderId="0" xfId="0" applyFont="1" applyFill="1" applyBorder="1" applyAlignment="1" applyProtection="1">
      <alignment horizontal="left" vertical="center" wrapText="1"/>
    </xf>
    <xf numFmtId="49" fontId="0" fillId="0" borderId="0" xfId="0" applyFill="1" applyBorder="1" applyAlignment="1" applyProtection="1">
      <alignment horizontal="right" vertical="center" indent="1"/>
    </xf>
    <xf numFmtId="0" fontId="20" fillId="0" borderId="0" xfId="20" applyFont="1" applyFill="1" applyBorder="1" applyAlignment="1" applyProtection="1">
      <alignment horizontal="left" vertical="top" wrapText="1"/>
    </xf>
    <xf numFmtId="49" fontId="0" fillId="0" borderId="0" xfId="0" applyBorder="1">
      <alignment vertical="top"/>
    </xf>
    <xf numFmtId="49" fontId="16" fillId="7" borderId="14" xfId="38" applyFont="1" applyFill="1" applyBorder="1" applyAlignment="1">
      <alignment vertical="center" wrapText="1"/>
    </xf>
    <xf numFmtId="49" fontId="16" fillId="7" borderId="0" xfId="38" applyFont="1" applyFill="1" applyBorder="1" applyAlignment="1">
      <alignment vertical="center" wrapText="1"/>
    </xf>
    <xf numFmtId="49" fontId="16" fillId="7" borderId="14" xfId="38" applyFont="1" applyFill="1" applyBorder="1" applyAlignment="1">
      <alignment horizontal="left" vertical="center" wrapText="1"/>
    </xf>
    <xf numFmtId="49" fontId="16" fillId="7" borderId="0" xfId="38" applyFont="1" applyFill="1" applyBorder="1" applyAlignment="1">
      <alignment horizontal="left" vertical="center" wrapText="1"/>
    </xf>
    <xf numFmtId="0" fontId="51" fillId="0" borderId="0" xfId="28" applyAlignment="1" applyProtection="1">
      <alignment horizontal="left" vertical="center"/>
    </xf>
    <xf numFmtId="0" fontId="16" fillId="0" borderId="0" xfId="38" applyNumberFormat="1" applyFont="1" applyFill="1" applyBorder="1" applyAlignment="1" applyProtection="1">
      <alignment horizontal="justify" vertical="center" wrapText="1"/>
    </xf>
    <xf numFmtId="0" fontId="16" fillId="0" borderId="0" xfId="38" applyNumberFormat="1" applyFont="1" applyFill="1" applyBorder="1" applyAlignment="1" applyProtection="1">
      <alignment horizontal="justify" vertical="top" wrapText="1"/>
    </xf>
    <xf numFmtId="49" fontId="0" fillId="0" borderId="0" xfId="0" applyFill="1" applyBorder="1" applyAlignment="1" applyProtection="1">
      <alignment horizontal="right" vertical="top" indent="1"/>
    </xf>
    <xf numFmtId="49" fontId="20" fillId="0" borderId="0" xfId="0" applyFont="1" applyFill="1" applyBorder="1" applyAlignment="1" applyProtection="1">
      <alignment horizontal="left" vertical="top" wrapText="1" indent="2"/>
    </xf>
    <xf numFmtId="49" fontId="51" fillId="0" borderId="0" xfId="28" applyNumberFormat="1" applyBorder="1" applyProtection="1">
      <alignment vertical="top"/>
    </xf>
    <xf numFmtId="0" fontId="20" fillId="0" borderId="0" xfId="20" applyFont="1" applyFill="1" applyBorder="1" applyAlignment="1" applyProtection="1">
      <alignment horizontal="center" vertical="top" wrapText="1"/>
    </xf>
    <xf numFmtId="49" fontId="51" fillId="0" borderId="0" xfId="28" applyNumberFormat="1" applyFill="1" applyBorder="1" applyAlignment="1" applyProtection="1">
      <alignment horizontal="left" vertical="top" wrapText="1"/>
    </xf>
    <xf numFmtId="49" fontId="20" fillId="0" borderId="0" xfId="16" applyNumberFormat="1" applyFont="1" applyFill="1" applyBorder="1" applyAlignment="1" applyProtection="1">
      <alignment horizontal="left" vertical="center" wrapText="1" indent="1"/>
    </xf>
    <xf numFmtId="49" fontId="20" fillId="0" borderId="0" xfId="16" applyNumberFormat="1" applyFill="1" applyBorder="1" applyAlignment="1" applyProtection="1">
      <alignment horizontal="left" vertical="center" wrapText="1" indent="1"/>
    </xf>
    <xf numFmtId="0" fontId="51" fillId="7" borderId="0" xfId="28" applyNumberFormat="1" applyFill="1" applyBorder="1" applyAlignment="1" applyProtection="1">
      <alignment horizontal="center" vertical="center" wrapText="1"/>
    </xf>
    <xf numFmtId="0" fontId="51" fillId="7" borderId="0" xfId="28" applyNumberFormat="1" applyFill="1" applyBorder="1" applyAlignment="1" applyProtection="1">
      <alignment horizontal="left" vertical="center" wrapText="1"/>
    </xf>
    <xf numFmtId="0" fontId="41" fillId="7" borderId="0" xfId="38" applyNumberFormat="1" applyFont="1" applyFill="1" applyBorder="1" applyAlignment="1">
      <alignment horizontal="left" vertical="center" wrapText="1"/>
    </xf>
    <xf numFmtId="0" fontId="21" fillId="0" borderId="0" xfId="38" applyNumberFormat="1" applyFont="1" applyFill="1" applyAlignment="1" applyProtection="1">
      <alignment horizontal="left" vertical="center" wrapText="1"/>
    </xf>
    <xf numFmtId="0" fontId="20" fillId="0" borderId="0" xfId="38" applyNumberFormat="1" applyFont="1" applyFill="1" applyAlignment="1" applyProtection="1">
      <alignment horizontal="left" vertical="center"/>
    </xf>
    <xf numFmtId="0" fontId="20" fillId="10" borderId="35" xfId="26" applyNumberFormat="1" applyFont="1" applyFill="1" applyBorder="1" applyAlignment="1">
      <alignment horizontal="center" vertical="center" wrapText="1"/>
    </xf>
    <xf numFmtId="0" fontId="20" fillId="10" borderId="36" xfId="26" applyNumberFormat="1" applyFont="1" applyFill="1" applyBorder="1" applyAlignment="1">
      <alignment horizontal="center" vertical="center" wrapText="1"/>
    </xf>
    <xf numFmtId="0" fontId="20" fillId="10" borderId="37" xfId="26" applyNumberFormat="1" applyFont="1" applyFill="1" applyBorder="1" applyAlignment="1">
      <alignment horizontal="center" vertical="center" wrapText="1"/>
    </xf>
    <xf numFmtId="49" fontId="16" fillId="0" borderId="0" xfId="38" applyFont="1" applyFill="1" applyBorder="1" applyAlignment="1" applyProtection="1">
      <alignment horizontal="left" wrapText="1"/>
    </xf>
    <xf numFmtId="0" fontId="44" fillId="7" borderId="0" xfId="38" applyNumberFormat="1" applyFont="1" applyFill="1" applyBorder="1" applyAlignment="1">
      <alignment horizontal="center" vertical="center" wrapText="1"/>
    </xf>
    <xf numFmtId="49" fontId="0" fillId="0" borderId="0" xfId="0" applyBorder="1" applyAlignment="1">
      <alignment horizontal="left" vertical="center" indent="1"/>
    </xf>
    <xf numFmtId="49" fontId="16" fillId="0" borderId="0" xfId="38" applyFont="1" applyFill="1" applyBorder="1" applyAlignment="1" applyProtection="1">
      <alignment horizontal="justify" vertical="justify" wrapText="1"/>
    </xf>
    <xf numFmtId="0" fontId="21" fillId="0" borderId="7" xfId="49" applyFont="1" applyFill="1" applyBorder="1" applyAlignment="1">
      <alignment horizontal="center" vertical="center" wrapText="1"/>
    </xf>
    <xf numFmtId="49" fontId="55" fillId="0" borderId="0" xfId="47" applyNumberFormat="1" applyFont="1" applyFill="1" applyAlignment="1" applyProtection="1">
      <alignment horizontal="center" vertical="center" wrapText="1"/>
    </xf>
    <xf numFmtId="49" fontId="33" fillId="15" borderId="34" xfId="0" applyFont="1" applyFill="1" applyBorder="1" applyAlignment="1" applyProtection="1">
      <alignment horizontal="left" vertical="center" indent="1"/>
    </xf>
    <xf numFmtId="49" fontId="7" fillId="0" borderId="28" xfId="47" applyNumberFormat="1" applyFont="1" applyFill="1" applyBorder="1" applyAlignment="1" applyProtection="1">
      <alignment horizontal="center" vertical="center" wrapText="1"/>
    </xf>
    <xf numFmtId="49" fontId="7" fillId="0" borderId="21" xfId="47" applyNumberFormat="1" applyFont="1" applyFill="1" applyBorder="1" applyAlignment="1" applyProtection="1">
      <alignment horizontal="center" vertical="center" wrapText="1"/>
    </xf>
    <xf numFmtId="49" fontId="7" fillId="0" borderId="33" xfId="47" applyNumberFormat="1" applyFont="1" applyFill="1" applyBorder="1" applyAlignment="1" applyProtection="1">
      <alignment horizontal="center" vertical="center" wrapText="1"/>
    </xf>
    <xf numFmtId="4" fontId="7" fillId="12" borderId="30" xfId="47" applyNumberFormat="1" applyFont="1" applyFill="1" applyBorder="1" applyAlignment="1" applyProtection="1">
      <alignment horizontal="right" vertical="center" wrapText="1"/>
      <protection locked="0"/>
    </xf>
    <xf numFmtId="4" fontId="7" fillId="12" borderId="14" xfId="47" applyNumberFormat="1" applyFont="1" applyFill="1" applyBorder="1" applyAlignment="1" applyProtection="1">
      <alignment horizontal="right" vertical="center" wrapText="1"/>
      <protection locked="0"/>
    </xf>
    <xf numFmtId="4" fontId="7" fillId="12" borderId="38" xfId="47" applyNumberFormat="1" applyFont="1" applyFill="1" applyBorder="1" applyAlignment="1" applyProtection="1">
      <alignment horizontal="right" vertical="center" wrapText="1"/>
      <protection locked="0"/>
    </xf>
    <xf numFmtId="4" fontId="7" fillId="0" borderId="28" xfId="47" applyNumberFormat="1" applyFont="1" applyFill="1" applyBorder="1" applyAlignment="1" applyProtection="1">
      <alignment horizontal="center" vertical="top" wrapText="1"/>
    </xf>
    <xf numFmtId="4" fontId="7" fillId="0" borderId="21" xfId="47" applyNumberFormat="1" applyFont="1" applyFill="1" applyBorder="1" applyAlignment="1" applyProtection="1">
      <alignment horizontal="center" vertical="top" wrapText="1"/>
    </xf>
    <xf numFmtId="4" fontId="7" fillId="0" borderId="33" xfId="47" applyNumberFormat="1" applyFont="1" applyFill="1" applyBorder="1" applyAlignment="1" applyProtection="1">
      <alignment horizontal="center" vertical="top" wrapText="1"/>
    </xf>
    <xf numFmtId="3" fontId="7" fillId="0" borderId="28" xfId="47" applyNumberFormat="1" applyFont="1" applyFill="1" applyBorder="1" applyAlignment="1" applyProtection="1">
      <alignment horizontal="center" vertical="center" wrapText="1"/>
    </xf>
    <xf numFmtId="3" fontId="7" fillId="0" borderId="21" xfId="47" applyNumberFormat="1" applyFont="1" applyFill="1" applyBorder="1" applyAlignment="1" applyProtection="1">
      <alignment horizontal="center" vertical="center" wrapText="1"/>
    </xf>
    <xf numFmtId="3" fontId="7" fillId="0" borderId="33" xfId="47" applyNumberFormat="1" applyFont="1" applyFill="1" applyBorder="1" applyAlignment="1" applyProtection="1">
      <alignment horizontal="center" vertical="center" wrapText="1"/>
    </xf>
    <xf numFmtId="49" fontId="0" fillId="12" borderId="28" xfId="47" applyNumberFormat="1" applyFont="1" applyFill="1" applyBorder="1" applyAlignment="1" applyProtection="1">
      <alignment horizontal="center" vertical="center" wrapText="1"/>
      <protection locked="0"/>
    </xf>
    <xf numFmtId="49" fontId="0" fillId="12" borderId="21" xfId="47" applyNumberFormat="1" applyFont="1" applyFill="1" applyBorder="1" applyAlignment="1" applyProtection="1">
      <alignment horizontal="center" vertical="center" wrapText="1"/>
      <protection locked="0"/>
    </xf>
    <xf numFmtId="49" fontId="0" fillId="12" borderId="33" xfId="47" applyNumberFormat="1" applyFont="1" applyFill="1" applyBorder="1" applyAlignment="1" applyProtection="1">
      <alignment horizontal="center" vertical="center" wrapText="1"/>
      <protection locked="0"/>
    </xf>
    <xf numFmtId="0" fontId="0" fillId="7" borderId="28" xfId="46" applyNumberFormat="1" applyFont="1" applyFill="1" applyBorder="1" applyAlignment="1" applyProtection="1">
      <alignment horizontal="center" vertical="center" wrapText="1"/>
    </xf>
    <xf numFmtId="0" fontId="0" fillId="14" borderId="21" xfId="46" applyNumberFormat="1" applyFont="1" applyFill="1" applyBorder="1" applyAlignment="1" applyProtection="1">
      <alignment horizontal="center" vertical="center" wrapText="1"/>
    </xf>
    <xf numFmtId="0" fontId="0" fillId="14" borderId="33" xfId="46" applyNumberFormat="1" applyFont="1" applyFill="1" applyBorder="1" applyAlignment="1" applyProtection="1">
      <alignment horizontal="center" vertical="center" wrapText="1"/>
    </xf>
    <xf numFmtId="49" fontId="7" fillId="7" borderId="30" xfId="47" applyNumberFormat="1" applyFont="1" applyFill="1" applyBorder="1" applyAlignment="1" applyProtection="1">
      <alignment horizontal="center" vertical="center" wrapText="1"/>
    </xf>
    <xf numFmtId="49" fontId="7" fillId="7" borderId="14" xfId="47" applyNumberFormat="1" applyFont="1" applyFill="1" applyBorder="1" applyAlignment="1" applyProtection="1">
      <alignment horizontal="center" vertical="center" wrapText="1"/>
    </xf>
    <xf numFmtId="49" fontId="7" fillId="7" borderId="38" xfId="47" applyNumberFormat="1" applyFont="1" applyFill="1" applyBorder="1" applyAlignment="1" applyProtection="1">
      <alignment horizontal="center" vertical="center" wrapText="1"/>
    </xf>
    <xf numFmtId="0" fontId="7" fillId="12" borderId="30" xfId="47" applyNumberFormat="1" applyFont="1" applyFill="1" applyBorder="1" applyAlignment="1" applyProtection="1">
      <alignment horizontal="left" vertical="center" wrapText="1"/>
      <protection locked="0"/>
    </xf>
    <xf numFmtId="0" fontId="7" fillId="12" borderId="14" xfId="47" applyNumberFormat="1" applyFont="1" applyFill="1" applyBorder="1" applyAlignment="1" applyProtection="1">
      <alignment horizontal="left" vertical="center" wrapText="1"/>
      <protection locked="0"/>
    </xf>
    <xf numFmtId="0" fontId="7" fillId="12" borderId="38" xfId="47" applyNumberFormat="1" applyFont="1" applyFill="1" applyBorder="1" applyAlignment="1" applyProtection="1">
      <alignment horizontal="left" vertical="center" wrapText="1"/>
      <protection locked="0"/>
    </xf>
    <xf numFmtId="49" fontId="7" fillId="12" borderId="30" xfId="47" applyNumberFormat="1" applyFont="1" applyFill="1" applyBorder="1" applyAlignment="1" applyProtection="1">
      <alignment horizontal="left" vertical="center" wrapText="1"/>
      <protection locked="0"/>
    </xf>
    <xf numFmtId="49" fontId="7" fillId="12" borderId="14" xfId="47" applyNumberFormat="1" applyFont="1" applyFill="1" applyBorder="1" applyAlignment="1" applyProtection="1">
      <alignment horizontal="left" vertical="center" wrapText="1"/>
      <protection locked="0"/>
    </xf>
    <xf numFmtId="49" fontId="7" fillId="12" borderId="38" xfId="47" applyNumberFormat="1" applyFont="1" applyFill="1" applyBorder="1" applyAlignment="1" applyProtection="1">
      <alignment horizontal="left" vertical="center" wrapText="1"/>
      <protection locked="0"/>
    </xf>
    <xf numFmtId="49" fontId="0" fillId="12" borderId="30" xfId="47" applyNumberFormat="1" applyFont="1" applyFill="1" applyBorder="1" applyAlignment="1" applyProtection="1">
      <alignment vertical="center" wrapText="1"/>
      <protection locked="0"/>
    </xf>
    <xf numFmtId="49" fontId="7" fillId="12" borderId="14" xfId="47" applyNumberFormat="1" applyFont="1" applyFill="1" applyBorder="1" applyAlignment="1" applyProtection="1">
      <alignment vertical="center" wrapText="1"/>
      <protection locked="0"/>
    </xf>
    <xf numFmtId="49" fontId="7" fillId="12" borderId="19" xfId="47" applyNumberFormat="1" applyFont="1" applyFill="1" applyBorder="1" applyAlignment="1" applyProtection="1">
      <alignment vertical="center" wrapText="1"/>
      <protection locked="0"/>
    </xf>
    <xf numFmtId="49" fontId="0" fillId="14" borderId="48" xfId="46" applyNumberFormat="1" applyFont="1" applyFill="1" applyBorder="1" applyAlignment="1" applyProtection="1">
      <alignment horizontal="center" vertical="center" wrapText="1"/>
    </xf>
    <xf numFmtId="49" fontId="0" fillId="14" borderId="21" xfId="46" applyNumberFormat="1" applyFont="1" applyFill="1" applyBorder="1" applyAlignment="1" applyProtection="1">
      <alignment horizontal="center" vertical="center" wrapText="1"/>
    </xf>
    <xf numFmtId="49" fontId="0" fillId="14" borderId="49" xfId="46" applyNumberFormat="1" applyFont="1" applyFill="1" applyBorder="1" applyAlignment="1" applyProtection="1">
      <alignment horizontal="center" vertical="center" wrapText="1"/>
    </xf>
    <xf numFmtId="49" fontId="0" fillId="0" borderId="48" xfId="46" applyNumberFormat="1" applyFont="1" applyFill="1" applyBorder="1" applyAlignment="1" applyProtection="1">
      <alignment horizontal="center" vertical="center" wrapText="1"/>
    </xf>
    <xf numFmtId="49" fontId="0" fillId="0" borderId="21" xfId="46" applyNumberFormat="1" applyFont="1" applyFill="1" applyBorder="1" applyAlignment="1" applyProtection="1">
      <alignment horizontal="center" vertical="center" wrapText="1"/>
    </xf>
    <xf numFmtId="49" fontId="0" fillId="0" borderId="49" xfId="46" applyNumberFormat="1" applyFont="1" applyFill="1" applyBorder="1" applyAlignment="1" applyProtection="1">
      <alignment horizontal="center" vertical="center" wrapText="1"/>
    </xf>
    <xf numFmtId="3" fontId="7" fillId="12" borderId="30" xfId="47" applyNumberFormat="1" applyFont="1" applyFill="1" applyBorder="1" applyAlignment="1" applyProtection="1">
      <alignment horizontal="center" vertical="center" wrapText="1"/>
      <protection locked="0"/>
    </xf>
    <xf numFmtId="3" fontId="7" fillId="12" borderId="14" xfId="47" applyNumberFormat="1" applyFont="1" applyFill="1" applyBorder="1" applyAlignment="1" applyProtection="1">
      <alignment horizontal="center" vertical="center" wrapText="1"/>
      <protection locked="0"/>
    </xf>
    <xf numFmtId="3" fontId="7" fillId="12" borderId="38" xfId="47" applyNumberFormat="1" applyFont="1" applyFill="1" applyBorder="1" applyAlignment="1" applyProtection="1">
      <alignment horizontal="center" vertical="center" wrapText="1"/>
      <protection locked="0"/>
    </xf>
    <xf numFmtId="49" fontId="0" fillId="12" borderId="30" xfId="47" applyNumberFormat="1" applyFont="1" applyFill="1" applyBorder="1" applyAlignment="1" applyProtection="1">
      <alignment horizontal="center" vertical="center" wrapText="1"/>
      <protection locked="0"/>
    </xf>
    <xf numFmtId="49" fontId="7" fillId="12" borderId="14" xfId="47" applyNumberFormat="1" applyFont="1" applyFill="1" applyBorder="1" applyAlignment="1" applyProtection="1">
      <alignment horizontal="center" vertical="center" wrapText="1"/>
      <protection locked="0"/>
    </xf>
    <xf numFmtId="49" fontId="7" fillId="12" borderId="38" xfId="47" applyNumberFormat="1" applyFont="1" applyFill="1" applyBorder="1" applyAlignment="1" applyProtection="1">
      <alignment horizontal="center" vertical="center" wrapText="1"/>
      <protection locked="0"/>
    </xf>
    <xf numFmtId="0" fontId="0" fillId="12" borderId="30" xfId="47" applyNumberFormat="1" applyFont="1" applyFill="1" applyBorder="1" applyAlignment="1" applyProtection="1">
      <alignment horizontal="left" vertical="center" wrapText="1"/>
      <protection locked="0"/>
    </xf>
    <xf numFmtId="49" fontId="0" fillId="12" borderId="30" xfId="47" applyNumberFormat="1" applyFont="1" applyFill="1" applyBorder="1" applyAlignment="1" applyProtection="1">
      <alignment horizontal="left" vertical="center" wrapText="1"/>
      <protection locked="0"/>
    </xf>
    <xf numFmtId="0" fontId="0" fillId="0" borderId="6" xfId="32" applyFont="1" applyFill="1" applyBorder="1" applyAlignment="1" applyProtection="1">
      <alignment horizontal="center" vertical="center" wrapText="1"/>
    </xf>
    <xf numFmtId="0" fontId="0" fillId="0" borderId="14" xfId="32" applyFont="1" applyFill="1" applyBorder="1" applyAlignment="1" applyProtection="1">
      <alignment horizontal="center" vertical="center" wrapText="1"/>
    </xf>
    <xf numFmtId="0" fontId="0" fillId="0" borderId="0" xfId="47" applyFont="1" applyFill="1" applyBorder="1" applyAlignment="1" applyProtection="1">
      <alignment horizontal="right" vertical="center"/>
    </xf>
    <xf numFmtId="0" fontId="0" fillId="7" borderId="6" xfId="47" applyFont="1" applyFill="1" applyBorder="1" applyAlignment="1" applyProtection="1">
      <alignment horizontal="center" vertical="center" wrapText="1"/>
    </xf>
    <xf numFmtId="0" fontId="0" fillId="7" borderId="7" xfId="47" applyFont="1" applyFill="1" applyBorder="1" applyAlignment="1" applyProtection="1">
      <alignment horizontal="center" vertical="center" wrapText="1"/>
    </xf>
    <xf numFmtId="0" fontId="0" fillId="7" borderId="14" xfId="47" applyFont="1" applyFill="1" applyBorder="1" applyAlignment="1" applyProtection="1">
      <alignment horizontal="center" vertical="center" wrapText="1"/>
    </xf>
    <xf numFmtId="0" fontId="0" fillId="7" borderId="0" xfId="47" applyFont="1" applyFill="1" applyBorder="1" applyAlignment="1" applyProtection="1">
      <alignment horizontal="center" vertical="center" wrapText="1"/>
    </xf>
    <xf numFmtId="0" fontId="7" fillId="0" borderId="6" xfId="32" applyFont="1" applyFill="1" applyBorder="1" applyAlignment="1" applyProtection="1">
      <alignment horizontal="center" vertical="center" wrapText="1"/>
    </xf>
    <xf numFmtId="0" fontId="7" fillId="0" borderId="14" xfId="32" applyFont="1" applyFill="1" applyBorder="1" applyAlignment="1" applyProtection="1">
      <alignment horizontal="center" vertical="center" wrapText="1"/>
    </xf>
    <xf numFmtId="0" fontId="7" fillId="7" borderId="0" xfId="47" applyFont="1" applyFill="1" applyBorder="1" applyAlignment="1" applyProtection="1">
      <alignment horizontal="center" vertical="center" wrapText="1"/>
    </xf>
    <xf numFmtId="0" fontId="9" fillId="0" borderId="7" xfId="47" applyFont="1" applyFill="1" applyBorder="1" applyAlignment="1" applyProtection="1">
      <alignment vertical="center" wrapText="1"/>
    </xf>
    <xf numFmtId="0" fontId="7" fillId="7" borderId="6" xfId="47" applyFont="1" applyFill="1" applyBorder="1" applyAlignment="1" applyProtection="1">
      <alignment horizontal="center" vertical="center" wrapText="1"/>
    </xf>
    <xf numFmtId="0" fontId="7" fillId="7" borderId="14" xfId="47" applyFont="1" applyFill="1" applyBorder="1" applyAlignment="1" applyProtection="1">
      <alignment horizontal="center" vertical="center" wrapText="1"/>
    </xf>
    <xf numFmtId="0" fontId="0" fillId="0" borderId="7" xfId="32" applyFont="1" applyFill="1" applyBorder="1" applyAlignment="1" applyProtection="1">
      <alignment horizontal="center" vertical="center" wrapText="1"/>
    </xf>
    <xf numFmtId="0" fontId="21" fillId="0" borderId="18" xfId="48" applyFont="1" applyBorder="1" applyAlignment="1">
      <alignment horizontal="center" vertical="center"/>
    </xf>
    <xf numFmtId="4" fontId="43" fillId="0" borderId="21" xfId="47" applyNumberFormat="1" applyFont="1" applyFill="1" applyBorder="1" applyAlignment="1" applyProtection="1">
      <alignment horizontal="center" vertical="top" wrapText="1"/>
    </xf>
    <xf numFmtId="49" fontId="0" fillId="7" borderId="28" xfId="47" applyNumberFormat="1" applyFont="1" applyFill="1" applyBorder="1" applyAlignment="1" applyProtection="1">
      <alignment horizontal="center" vertical="center" wrapText="1"/>
    </xf>
    <xf numFmtId="49" fontId="0" fillId="12" borderId="21" xfId="47" applyNumberFormat="1" applyFont="1" applyFill="1" applyBorder="1" applyAlignment="1" applyProtection="1">
      <alignment horizontal="center" vertical="center" wrapText="1"/>
    </xf>
    <xf numFmtId="49" fontId="0" fillId="12" borderId="33" xfId="47" applyNumberFormat="1" applyFont="1" applyFill="1" applyBorder="1" applyAlignment="1" applyProtection="1">
      <alignment horizontal="center" vertical="center" wrapText="1"/>
    </xf>
    <xf numFmtId="49" fontId="0" fillId="7" borderId="48" xfId="46" applyNumberFormat="1" applyFont="1" applyFill="1" applyBorder="1" applyAlignment="1" applyProtection="1">
      <alignment horizontal="center" vertical="center" wrapText="1"/>
    </xf>
    <xf numFmtId="49" fontId="7" fillId="12" borderId="30" xfId="47" applyNumberFormat="1" applyFont="1" applyFill="1" applyBorder="1" applyAlignment="1" applyProtection="1">
      <alignment horizontal="center" vertical="center" wrapText="1"/>
      <protection locked="0"/>
    </xf>
    <xf numFmtId="0" fontId="7" fillId="7" borderId="30" xfId="47" applyNumberFormat="1" applyFont="1" applyFill="1" applyBorder="1" applyAlignment="1" applyProtection="1">
      <alignment horizontal="left" vertical="center" wrapText="1"/>
    </xf>
    <xf numFmtId="0" fontId="7" fillId="12" borderId="14" xfId="47" applyNumberFormat="1" applyFont="1" applyFill="1" applyBorder="1" applyAlignment="1" applyProtection="1">
      <alignment horizontal="left" vertical="center" wrapText="1"/>
    </xf>
    <xf numFmtId="0" fontId="7" fillId="12" borderId="38" xfId="47" applyNumberFormat="1" applyFont="1" applyFill="1" applyBorder="1" applyAlignment="1" applyProtection="1">
      <alignment horizontal="left" vertical="center" wrapText="1"/>
    </xf>
    <xf numFmtId="49" fontId="7" fillId="7" borderId="30" xfId="47" applyNumberFormat="1" applyFont="1" applyFill="1" applyBorder="1" applyAlignment="1" applyProtection="1">
      <alignment horizontal="left" vertical="center" wrapText="1"/>
    </xf>
    <xf numFmtId="49" fontId="7" fillId="7" borderId="14" xfId="47" applyNumberFormat="1" applyFont="1" applyFill="1" applyBorder="1" applyAlignment="1" applyProtection="1">
      <alignment horizontal="left" vertical="center" wrapText="1"/>
    </xf>
    <xf numFmtId="49" fontId="7" fillId="7" borderId="38" xfId="47" applyNumberFormat="1" applyFont="1" applyFill="1" applyBorder="1" applyAlignment="1" applyProtection="1">
      <alignment horizontal="left" vertical="center" wrapText="1"/>
    </xf>
    <xf numFmtId="49" fontId="7" fillId="7" borderId="30" xfId="47" applyNumberFormat="1" applyFont="1" applyFill="1" applyBorder="1" applyAlignment="1" applyProtection="1">
      <alignment vertical="center" wrapText="1"/>
    </xf>
    <xf numFmtId="49" fontId="7" fillId="12" borderId="14" xfId="47" applyNumberFormat="1" applyFont="1" applyFill="1" applyBorder="1" applyAlignment="1" applyProtection="1">
      <alignment vertical="center" wrapText="1"/>
    </xf>
    <xf numFmtId="49" fontId="7" fillId="12" borderId="19" xfId="47" applyNumberFormat="1" applyFont="1" applyFill="1" applyBorder="1" applyAlignment="1" applyProtection="1">
      <alignment vertical="center" wrapText="1"/>
    </xf>
    <xf numFmtId="49" fontId="0" fillId="0" borderId="28" xfId="47" applyNumberFormat="1" applyFont="1" applyFill="1" applyBorder="1" applyAlignment="1" applyProtection="1">
      <alignment horizontal="center" vertical="center" wrapText="1"/>
    </xf>
    <xf numFmtId="49" fontId="0" fillId="0" borderId="21" xfId="47" applyNumberFormat="1" applyFont="1" applyFill="1" applyBorder="1" applyAlignment="1" applyProtection="1">
      <alignment horizontal="center" vertical="center" wrapText="1"/>
    </xf>
    <xf numFmtId="49" fontId="0" fillId="0" borderId="33" xfId="47" applyNumberFormat="1" applyFont="1" applyFill="1" applyBorder="1" applyAlignment="1" applyProtection="1">
      <alignment horizontal="center" vertical="center" wrapText="1"/>
    </xf>
    <xf numFmtId="0" fontId="0" fillId="14" borderId="28" xfId="46" applyNumberFormat="1" applyFont="1" applyFill="1" applyBorder="1" applyAlignment="1" applyProtection="1">
      <alignment horizontal="center" vertical="center" wrapText="1"/>
    </xf>
    <xf numFmtId="49" fontId="7" fillId="12" borderId="30" xfId="47" applyNumberFormat="1" applyFont="1" applyFill="1" applyBorder="1" applyAlignment="1" applyProtection="1">
      <alignment vertical="center" wrapText="1"/>
      <protection locked="0"/>
    </xf>
    <xf numFmtId="0" fontId="7" fillId="7" borderId="29" xfId="47" applyFont="1" applyFill="1" applyBorder="1" applyAlignment="1" applyProtection="1">
      <alignment horizontal="center" vertical="center" wrapText="1"/>
    </xf>
    <xf numFmtId="0" fontId="7" fillId="0" borderId="10" xfId="32" applyFont="1" applyFill="1" applyBorder="1" applyAlignment="1" applyProtection="1">
      <alignment horizontal="center" vertical="center" wrapText="1"/>
    </xf>
    <xf numFmtId="0" fontId="7" fillId="0" borderId="29" xfId="32" applyFont="1" applyFill="1" applyBorder="1" applyAlignment="1" applyProtection="1">
      <alignment horizontal="center" vertical="center" wrapText="1"/>
    </xf>
    <xf numFmtId="0" fontId="0" fillId="0" borderId="29" xfId="32" applyFont="1" applyFill="1" applyBorder="1" applyAlignment="1" applyProtection="1">
      <alignment horizontal="center" vertical="center" wrapText="1"/>
    </xf>
    <xf numFmtId="0" fontId="7" fillId="7" borderId="20" xfId="47" applyFont="1" applyFill="1" applyBorder="1" applyAlignment="1" applyProtection="1">
      <alignment horizontal="center" vertical="center" wrapText="1"/>
    </xf>
    <xf numFmtId="0" fontId="0" fillId="0" borderId="28" xfId="32" applyFont="1" applyFill="1" applyBorder="1" applyAlignment="1" applyProtection="1">
      <alignment horizontal="center" vertical="center" wrapText="1"/>
    </xf>
    <xf numFmtId="0" fontId="0" fillId="0" borderId="33" xfId="32" applyFont="1" applyFill="1" applyBorder="1" applyAlignment="1" applyProtection="1">
      <alignment horizontal="center" vertical="center" wrapText="1"/>
    </xf>
    <xf numFmtId="0" fontId="0" fillId="0" borderId="10" xfId="32" applyFont="1" applyFill="1" applyBorder="1" applyAlignment="1" applyProtection="1">
      <alignment horizontal="center" vertical="center" wrapText="1"/>
    </xf>
    <xf numFmtId="0" fontId="7" fillId="0" borderId="28" xfId="32" applyFont="1" applyFill="1" applyBorder="1" applyAlignment="1" applyProtection="1">
      <alignment horizontal="center" vertical="center" wrapText="1"/>
    </xf>
    <xf numFmtId="0" fontId="7" fillId="0" borderId="33" xfId="32" applyFont="1" applyFill="1" applyBorder="1" applyAlignment="1" applyProtection="1">
      <alignment horizontal="center" vertical="center" wrapText="1"/>
    </xf>
    <xf numFmtId="0" fontId="0" fillId="0" borderId="18" xfId="32" applyFont="1" applyFill="1" applyBorder="1" applyAlignment="1" applyProtection="1">
      <alignment horizontal="center" vertical="center" wrapText="1"/>
    </xf>
    <xf numFmtId="0" fontId="0" fillId="0" borderId="25" xfId="32" applyFont="1" applyFill="1" applyBorder="1" applyAlignment="1" applyProtection="1">
      <alignment horizontal="center" vertical="center" wrapText="1"/>
    </xf>
    <xf numFmtId="0" fontId="0" fillId="0" borderId="17" xfId="32" applyFont="1" applyFill="1" applyBorder="1" applyAlignment="1" applyProtection="1">
      <alignment horizontal="center" vertical="center" wrapText="1"/>
    </xf>
  </cellXfs>
  <cellStyles count="103">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68" builtinId="30" hidden="1"/>
    <cellStyle name="20% — акцент2" xfId="72" builtinId="34" hidden="1"/>
    <cellStyle name="20% — акцент3" xfId="76" builtinId="38" hidden="1"/>
    <cellStyle name="20% — акцент4" xfId="80" builtinId="42" hidden="1"/>
    <cellStyle name="20% — акцент5" xfId="84" builtinId="46" hidden="1"/>
    <cellStyle name="20% — акцент6" xfId="88" builtinId="50" hidden="1"/>
    <cellStyle name="40% — акцент1" xfId="69" builtinId="31" hidden="1"/>
    <cellStyle name="40% — акцент2" xfId="73" builtinId="35" hidden="1"/>
    <cellStyle name="40% — акцент3" xfId="77" builtinId="39" hidden="1"/>
    <cellStyle name="40% — акцент4" xfId="81" builtinId="43" hidden="1"/>
    <cellStyle name="40% — акцент5" xfId="85" builtinId="47" hidden="1"/>
    <cellStyle name="40% — акцент6" xfId="89" builtinId="51" hidden="1"/>
    <cellStyle name="60% — акцент1" xfId="70" builtinId="32" hidden="1"/>
    <cellStyle name="60% — акцент2" xfId="74" builtinId="36" hidden="1"/>
    <cellStyle name="60% — акцент3" xfId="78" builtinId="40" hidden="1"/>
    <cellStyle name="60% — акцент4" xfId="82" builtinId="44" hidden="1"/>
    <cellStyle name="60% — акцент5" xfId="86" builtinId="48" hidden="1"/>
    <cellStyle name="60% — акцент6" xfId="90" builtinId="52" hidden="1"/>
    <cellStyle name="Cells 2" xfId="16"/>
    <cellStyle name="Currency [0]" xfId="17"/>
    <cellStyle name="currency1" xfId="92"/>
    <cellStyle name="Currency2" xfId="18"/>
    <cellStyle name="currency3" xfId="93"/>
    <cellStyle name="currency4" xfId="94"/>
    <cellStyle name="Followed Hyperlink" xfId="19"/>
    <cellStyle name="Header 3" xfId="20"/>
    <cellStyle name="Hyperlink" xfId="21"/>
    <cellStyle name="normal" xfId="22"/>
    <cellStyle name="Normal1" xfId="23"/>
    <cellStyle name="Normal2" xfId="24"/>
    <cellStyle name="Percent1" xfId="25"/>
    <cellStyle name="Title 4" xfId="26"/>
    <cellStyle name="Акцент1" xfId="67" builtinId="29" hidden="1"/>
    <cellStyle name="Акцент2" xfId="71" builtinId="33" hidden="1"/>
    <cellStyle name="Акцент3" xfId="75" builtinId="37" hidden="1"/>
    <cellStyle name="Акцент4" xfId="79" builtinId="41" hidden="1"/>
    <cellStyle name="Акцент5" xfId="83" builtinId="45" hidden="1"/>
    <cellStyle name="Акцент6" xfId="87" builtinId="49" hidden="1"/>
    <cellStyle name="Ввод " xfId="27" builtinId="20" customBuiltin="1"/>
    <cellStyle name="Вывод" xfId="59" builtinId="21" hidden="1"/>
    <cellStyle name="Вычисление" xfId="60" builtinId="22" hidden="1"/>
    <cellStyle name="Гиперссылка" xfId="28" builtinId="8"/>
    <cellStyle name="Гиперссылка 2 2" xfId="29"/>
    <cellStyle name="Гиперссылка 4" xfId="30"/>
    <cellStyle name="Денежный" xfId="97" builtinId="4" hidden="1"/>
    <cellStyle name="Денежный [0]" xfId="98" builtinId="7" hidden="1"/>
    <cellStyle name="Заголовок" xfId="31"/>
    <cellStyle name="Заголовок 1" xfId="52" builtinId="16" hidden="1"/>
    <cellStyle name="Заголовок 2" xfId="53" builtinId="17" hidden="1"/>
    <cellStyle name="Заголовок 3" xfId="54" builtinId="18" hidden="1"/>
    <cellStyle name="Заголовок 4" xfId="55" builtinId="19" hidden="1"/>
    <cellStyle name="ЗаголовокСтолбца" xfId="32"/>
    <cellStyle name="Значение" xfId="33"/>
    <cellStyle name="Итог" xfId="66" builtinId="25" hidden="1"/>
    <cellStyle name="Контрольная ячейка" xfId="62" builtinId="23" hidden="1"/>
    <cellStyle name="Название" xfId="51" builtinId="15" hidden="1"/>
    <cellStyle name="Нейтральный" xfId="58" builtinId="28" hidden="1"/>
    <cellStyle name="Обычный" xfId="0" builtinId="0"/>
    <cellStyle name="Обычный 10" xfId="34"/>
    <cellStyle name="Обычный 11" xfId="35"/>
    <cellStyle name="Обычный 2" xfId="36"/>
    <cellStyle name="Обычный 3 2" xfId="37"/>
    <cellStyle name="Обычный 3 3" xfId="38"/>
    <cellStyle name="Обычный_46EE(v6.1.1)" xfId="39"/>
    <cellStyle name="Обычный_INVEST.WARM.PLAN.4.78(v0.1)" xfId="40"/>
    <cellStyle name="Обычный_KRU.TARIFF.FACT-0.3" xfId="41"/>
    <cellStyle name="Обычный_MINENERGO.340.PRIL79(v0.1)" xfId="42"/>
    <cellStyle name="Обычный_PASSPORT.TEPLO.PROIZV.2016(v1.0)" xfId="91"/>
    <cellStyle name="Обычный_PREDEL.JKH.2010(v1.3)" xfId="43"/>
    <cellStyle name="Обычный_razrabotka_sablonov_po_WKU" xfId="44"/>
    <cellStyle name="Обычный_SIMPLE_1_massive2" xfId="45"/>
    <cellStyle name="Обычный_ЖКУ_проект3" xfId="46"/>
    <cellStyle name="Обычный_Мониторинг инвестиций" xfId="47"/>
    <cellStyle name="Обычный_Новая проверка голубых" xfId="100"/>
    <cellStyle name="Обычный_Шаблон по источникам для Модуля Реестр (2)" xfId="48"/>
    <cellStyle name="Обычный_Шаблон по источникам для Модуля Реестр (2) 2" xfId="49"/>
    <cellStyle name="Открывавшаяся гиперссылка" xfId="101" builtinId="9" hidden="1"/>
    <cellStyle name="Открывавшаяся гиперссылка" xfId="102" builtinId="9" hidden="1"/>
    <cellStyle name="Плохой" xfId="57" builtinId="27" hidden="1"/>
    <cellStyle name="Пояснение" xfId="65" builtinId="53" hidden="1"/>
    <cellStyle name="Примечание" xfId="64" builtinId="10" hidden="1"/>
    <cellStyle name="Процентный" xfId="99" builtinId="5" hidden="1"/>
    <cellStyle name="Связанная ячейка" xfId="61" builtinId="24" hidden="1"/>
    <cellStyle name="Текст предупреждения" xfId="63" builtinId="11" hidden="1"/>
    <cellStyle name="Финансовый" xfId="95" builtinId="3" hidden="1"/>
    <cellStyle name="Финансовый [0]" xfId="96" builtinId="6" hidden="1"/>
    <cellStyle name="ФормулаВБ_Мониторинг инвестиций" xfId="50"/>
    <cellStyle name="Хороший" xfId="56" builtinId="26"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FFFFEB"/>
      <rgbColor rgb="000000FF"/>
      <rgbColor rgb="00FFFF00"/>
      <rgbColor rgb="00FF00FF"/>
      <rgbColor rgb="0000FFFF"/>
      <rgbColor rgb="00800000"/>
      <rgbColor rgb="00FF9966"/>
      <rgbColor rgb="00000080"/>
      <rgbColor rgb="00808000"/>
      <rgbColor rgb="00800080"/>
      <rgbColor rgb="00008080"/>
      <rgbColor rgb="00BCBCBC"/>
      <rgbColor rgb="00999999"/>
      <rgbColor rgb="009999FF"/>
      <rgbColor rgb="00993366"/>
      <rgbColor rgb="00FFFFCC"/>
      <rgbColor rgb="00CCFFFF"/>
      <rgbColor rgb="00660066"/>
      <rgbColor rgb="00FF8080"/>
      <rgbColor rgb="000066CC"/>
      <rgbColor rgb="00D3DBDB"/>
      <rgbColor rgb="00000080"/>
      <rgbColor rgb="00FF00FF"/>
      <rgbColor rgb="00FFFF00"/>
      <rgbColor rgb="0000FFFF"/>
      <rgbColor rgb="00800080"/>
      <rgbColor rgb="00800000"/>
      <rgbColor rgb="00008080"/>
      <rgbColor rgb="000000FF"/>
      <rgbColor rgb="0000CCFF"/>
      <rgbColor rgb="00E3FAFD"/>
      <rgbColor rgb="00D7EAD3"/>
      <rgbColor rgb="00FFFFC0"/>
      <rgbColor rgb="00B7E4FF"/>
      <rgbColor rgb="0000FF99"/>
      <rgbColor rgb="00CC99FF"/>
      <rgbColor rgb="00FFCC99"/>
      <rgbColor rgb="003366FF"/>
      <rgbColor rgb="0033CCCC"/>
      <rgbColor rgb="00CCFF99"/>
      <rgbColor rgb="00FFCC00"/>
      <rgbColor rgb="00FF9900"/>
      <rgbColor rgb="00FF6600"/>
      <rgbColor rgb="00666699"/>
      <rgbColor rgb="00999999"/>
      <rgbColor rgb="00003366"/>
      <rgbColor rgb="00FF5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4.png"/></Relationships>
</file>

<file path=xl/drawings/_rels/drawing7.xml.rels><?xml version="1.0" encoding="UTF-8" standalone="yes"?>
<Relationships xmlns="http://schemas.openxmlformats.org/package/2006/relationships"><Relationship Id="rId1" Type="http://schemas.openxmlformats.org/officeDocument/2006/relationships/image" Target="../media/image23.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18</xdr:row>
      <xdr:rowOff>476884</xdr:rowOff>
    </xdr:from>
    <xdr:to>
      <xdr:col>3</xdr:col>
      <xdr:colOff>0</xdr:colOff>
      <xdr:row>114</xdr:row>
      <xdr:rowOff>187959</xdr:rowOff>
    </xdr:to>
    <xdr:sp macro="[0]!Instruction.BlockClick" textlink="">
      <xdr:nvSpPr>
        <xdr:cNvPr id="2" name="InstrBlock_8"/>
        <xdr:cNvSpPr txBox="1">
          <a:spLocks noChangeArrowheads="1"/>
        </xdr:cNvSpPr>
      </xdr:nvSpPr>
      <xdr:spPr bwMode="auto">
        <a:xfrm>
          <a:off x="219075" y="42964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a:lstStyle/>
        <a:p>
          <a:pPr algn="l" rtl="0">
            <a:defRPr sz="1000"/>
          </a:pPr>
          <a:r>
            <a:rPr lang="ru-RU" sz="1000" b="0" i="0" u="none" strike="noStrike" baseline="0">
              <a:solidFill>
                <a:srgbClr val="000000"/>
              </a:solidFill>
              <a:latin typeface="Tahoma"/>
              <a:ea typeface="Tahoma"/>
              <a:cs typeface="Tahoma"/>
            </a:rPr>
            <a:t>Обновление</a:t>
          </a:r>
          <a:endParaRPr lang="ru-RU"/>
        </a:p>
      </xdr:txBody>
    </xdr:sp>
    <xdr:clientData/>
  </xdr:twoCellAnchor>
  <xdr:twoCellAnchor editAs="absolute">
    <xdr:from>
      <xdr:col>1</xdr:col>
      <xdr:colOff>0</xdr:colOff>
      <xdr:row>18</xdr:row>
      <xdr:rowOff>13334</xdr:rowOff>
    </xdr:from>
    <xdr:to>
      <xdr:col>3</xdr:col>
      <xdr:colOff>0</xdr:colOff>
      <xdr:row>18</xdr:row>
      <xdr:rowOff>476884</xdr:rowOff>
    </xdr:to>
    <xdr:sp macro="[0]!Instruction.BlockClick" textlink="">
      <xdr:nvSpPr>
        <xdr:cNvPr id="3" name="InstrBlock_7"/>
        <xdr:cNvSpPr txBox="1">
          <a:spLocks noChangeArrowheads="1"/>
        </xdr:cNvSpPr>
      </xdr:nvSpPr>
      <xdr:spPr bwMode="auto">
        <a:xfrm>
          <a:off x="219075" y="38328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15</xdr:row>
      <xdr:rowOff>121284</xdr:rowOff>
    </xdr:from>
    <xdr:to>
      <xdr:col>3</xdr:col>
      <xdr:colOff>0</xdr:colOff>
      <xdr:row>18</xdr:row>
      <xdr:rowOff>13334</xdr:rowOff>
    </xdr:to>
    <xdr:sp macro="[0]!Instruction.BlockClick" textlink="">
      <xdr:nvSpPr>
        <xdr:cNvPr id="4" name="InstrBlock_6"/>
        <xdr:cNvSpPr txBox="1">
          <a:spLocks noChangeArrowheads="1"/>
        </xdr:cNvSpPr>
      </xdr:nvSpPr>
      <xdr:spPr bwMode="auto">
        <a:xfrm>
          <a:off x="219075" y="33693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13</xdr:row>
      <xdr:rowOff>38734</xdr:rowOff>
    </xdr:from>
    <xdr:to>
      <xdr:col>3</xdr:col>
      <xdr:colOff>0</xdr:colOff>
      <xdr:row>15</xdr:row>
      <xdr:rowOff>121284</xdr:rowOff>
    </xdr:to>
    <xdr:sp macro="[0]!Instruction.BlockClick" textlink="">
      <xdr:nvSpPr>
        <xdr:cNvPr id="5" name="InstrBlock_5"/>
        <xdr:cNvSpPr txBox="1">
          <a:spLocks noChangeArrowheads="1"/>
        </xdr:cNvSpPr>
      </xdr:nvSpPr>
      <xdr:spPr bwMode="auto">
        <a:xfrm>
          <a:off x="219075" y="2905759"/>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12</xdr:row>
      <xdr:rowOff>60959</xdr:rowOff>
    </xdr:from>
    <xdr:to>
      <xdr:col>3</xdr:col>
      <xdr:colOff>0</xdr:colOff>
      <xdr:row>13</xdr:row>
      <xdr:rowOff>38734</xdr:rowOff>
    </xdr:to>
    <xdr:sp macro="[0]!Instruction.BlockClick" textlink="">
      <xdr:nvSpPr>
        <xdr:cNvPr id="6" name="InstrBlock_4"/>
        <xdr:cNvSpPr txBox="1">
          <a:spLocks noChangeArrowheads="1"/>
        </xdr:cNvSpPr>
      </xdr:nvSpPr>
      <xdr:spPr bwMode="auto">
        <a:xfrm>
          <a:off x="219075" y="24422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10</xdr:row>
      <xdr:rowOff>92709</xdr:rowOff>
    </xdr:from>
    <xdr:to>
      <xdr:col>3</xdr:col>
      <xdr:colOff>0</xdr:colOff>
      <xdr:row>12</xdr:row>
      <xdr:rowOff>60959</xdr:rowOff>
    </xdr:to>
    <xdr:sp macro="[0]!Instruction.BlockClick" textlink="">
      <xdr:nvSpPr>
        <xdr:cNvPr id="7" name="InstrBlock_3"/>
        <xdr:cNvSpPr txBox="1">
          <a:spLocks noChangeArrowheads="1"/>
        </xdr:cNvSpPr>
      </xdr:nvSpPr>
      <xdr:spPr bwMode="auto">
        <a:xfrm>
          <a:off x="219075" y="197865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7</xdr:row>
      <xdr:rowOff>143509</xdr:rowOff>
    </xdr:from>
    <xdr:to>
      <xdr:col>3</xdr:col>
      <xdr:colOff>0</xdr:colOff>
      <xdr:row>10</xdr:row>
      <xdr:rowOff>92709</xdr:rowOff>
    </xdr:to>
    <xdr:sp macro="[0]!Instruction.BlockClick" textlink="">
      <xdr:nvSpPr>
        <xdr:cNvPr id="8" name="InstrBlock_2"/>
        <xdr:cNvSpPr txBox="1">
          <a:spLocks noChangeArrowheads="1"/>
        </xdr:cNvSpPr>
      </xdr:nvSpPr>
      <xdr:spPr bwMode="auto">
        <a:xfrm>
          <a:off x="219075" y="1515109"/>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23</xdr:col>
      <xdr:colOff>247650</xdr:colOff>
      <xdr:row>69</xdr:row>
      <xdr:rowOff>66675</xdr:rowOff>
    </xdr:from>
    <xdr:to>
      <xdr:col>24</xdr:col>
      <xdr:colOff>152400</xdr:colOff>
      <xdr:row>69</xdr:row>
      <xdr:rowOff>247650</xdr:rowOff>
    </xdr:to>
    <xdr:pic>
      <xdr:nvPicPr>
        <xdr:cNvPr id="230335" name="PAGE_LAST_INACTIVE" descr="tick_circle_3887.png"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9150" y="45720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266700</xdr:colOff>
      <xdr:row>69</xdr:row>
      <xdr:rowOff>28575</xdr:rowOff>
    </xdr:from>
    <xdr:to>
      <xdr:col>23</xdr:col>
      <xdr:colOff>238125</xdr:colOff>
      <xdr:row>69</xdr:row>
      <xdr:rowOff>295275</xdr:rowOff>
    </xdr:to>
    <xdr:pic>
      <xdr:nvPicPr>
        <xdr:cNvPr id="230338" name="PAGE_NEXT_INACTIVE" descr="tick_circle_3887.png"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2925" y="4572000"/>
          <a:ext cx="266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47624</xdr:colOff>
      <xdr:row>105</xdr:row>
      <xdr:rowOff>114299</xdr:rowOff>
    </xdr:from>
    <xdr:to>
      <xdr:col>9</xdr:col>
      <xdr:colOff>181724</xdr:colOff>
      <xdr:row>107</xdr:row>
      <xdr:rowOff>165299</xdr:rowOff>
    </xdr:to>
    <xdr:sp macro="[0]!Instruction.cmdGetUpdate_Click" textlink="">
      <xdr:nvSpPr>
        <xdr:cNvPr id="13" name="cmdGetUpdate"/>
        <xdr:cNvSpPr txBox="1">
          <a:spLocks noChangeArrowheads="1"/>
        </xdr:cNvSpPr>
      </xdr:nvSpPr>
      <xdr:spPr bwMode="auto">
        <a:xfrm>
          <a:off x="2619374" y="4572000"/>
          <a:ext cx="162000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9</xdr:col>
      <xdr:colOff>257175</xdr:colOff>
      <xdr:row>105</xdr:row>
      <xdr:rowOff>114300</xdr:rowOff>
    </xdr:from>
    <xdr:to>
      <xdr:col>15</xdr:col>
      <xdr:colOff>105525</xdr:colOff>
      <xdr:row>107</xdr:row>
      <xdr:rowOff>165300</xdr:rowOff>
    </xdr:to>
    <xdr:sp macro="[0]!Instruction.cmdShowHideUpdateLog_Click" textlink="">
      <xdr:nvSpPr>
        <xdr:cNvPr id="14" name="cmdShowHideUpdateLog"/>
        <xdr:cNvSpPr txBox="1">
          <a:spLocks noChangeArrowheads="1"/>
        </xdr:cNvSpPr>
      </xdr:nvSpPr>
      <xdr:spPr bwMode="auto">
        <a:xfrm>
          <a:off x="4314825" y="4572000"/>
          <a:ext cx="162000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editAs="absolute">
    <xdr:from>
      <xdr:col>1</xdr:col>
      <xdr:colOff>0</xdr:colOff>
      <xdr:row>4</xdr:row>
      <xdr:rowOff>403859</xdr:rowOff>
    </xdr:from>
    <xdr:to>
      <xdr:col>3</xdr:col>
      <xdr:colOff>0</xdr:colOff>
      <xdr:row>7</xdr:row>
      <xdr:rowOff>143509</xdr:rowOff>
    </xdr:to>
    <xdr:sp macro="[0]!Instruction.BlockClick" textlink="">
      <xdr:nvSpPr>
        <xdr:cNvPr id="18" name="InstrBlock_1"/>
        <xdr:cNvSpPr txBox="1">
          <a:spLocks noChangeArrowheads="1"/>
        </xdr:cNvSpPr>
      </xdr:nvSpPr>
      <xdr:spPr bwMode="auto">
        <a:xfrm>
          <a:off x="219075" y="1051559"/>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a:lstStyle/>
        <a:p>
          <a:pPr algn="l" rtl="0">
            <a:defRPr sz="1000"/>
          </a:pPr>
          <a:r>
            <a:rPr lang="ru-RU" sz="1000" b="0" i="0" u="none" strike="noStrike" baseline="0">
              <a:solidFill>
                <a:srgbClr val="000000"/>
              </a:solidFill>
              <a:latin typeface="Tahoma"/>
              <a:ea typeface="Tahoma"/>
              <a:cs typeface="Tahoma"/>
            </a:rPr>
            <a:t>Технические требования</a:t>
          </a:r>
          <a:endParaRPr lang="ru-RU"/>
        </a:p>
      </xdr:txBody>
    </xdr:sp>
    <xdr:clientData/>
  </xdr:twoCellAnchor>
  <xdr:twoCellAnchor editAs="absolute">
    <xdr:from>
      <xdr:col>1</xdr:col>
      <xdr:colOff>66675</xdr:colOff>
      <xdr:row>5</xdr:row>
      <xdr:rowOff>57150</xdr:rowOff>
    </xdr:from>
    <xdr:to>
      <xdr:col>1</xdr:col>
      <xdr:colOff>447675</xdr:colOff>
      <xdr:row>7</xdr:row>
      <xdr:rowOff>123825</xdr:rowOff>
    </xdr:to>
    <xdr:pic macro="[0]!Instruction.BlockClick">
      <xdr:nvPicPr>
        <xdr:cNvPr id="230342" name="InstrImg_1" descr="ico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11144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7</xdr:row>
      <xdr:rowOff>180975</xdr:rowOff>
    </xdr:from>
    <xdr:to>
      <xdr:col>1</xdr:col>
      <xdr:colOff>428625</xdr:colOff>
      <xdr:row>10</xdr:row>
      <xdr:rowOff>57150</xdr:rowOff>
    </xdr:to>
    <xdr:pic macro="[0]!Instruction.BlockClick">
      <xdr:nvPicPr>
        <xdr:cNvPr id="230343" name="InstrImg_2" descr="icon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15525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xdr:row>
      <xdr:rowOff>133350</xdr:rowOff>
    </xdr:from>
    <xdr:to>
      <xdr:col>1</xdr:col>
      <xdr:colOff>428625</xdr:colOff>
      <xdr:row>12</xdr:row>
      <xdr:rowOff>38100</xdr:rowOff>
    </xdr:to>
    <xdr:pic macro="[0]!Instruction.BlockClick">
      <xdr:nvPicPr>
        <xdr:cNvPr id="230344" name="InstrImg_3" descr="icon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6700" y="20193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12</xdr:row>
      <xdr:rowOff>114300</xdr:rowOff>
    </xdr:from>
    <xdr:to>
      <xdr:col>1</xdr:col>
      <xdr:colOff>428625</xdr:colOff>
      <xdr:row>13</xdr:row>
      <xdr:rowOff>28575</xdr:rowOff>
    </xdr:to>
    <xdr:pic macro="[0]!Instruction.BlockClick">
      <xdr:nvPicPr>
        <xdr:cNvPr id="230345" name="InstrImg_4" descr="icon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6700" y="24955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13</xdr:row>
      <xdr:rowOff>95250</xdr:rowOff>
    </xdr:from>
    <xdr:to>
      <xdr:col>1</xdr:col>
      <xdr:colOff>428625</xdr:colOff>
      <xdr:row>15</xdr:row>
      <xdr:rowOff>95250</xdr:rowOff>
    </xdr:to>
    <xdr:pic macro="[0]!Instruction.BlockClick">
      <xdr:nvPicPr>
        <xdr:cNvPr id="230346" name="InstrImg_5" descr="icon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700" y="29622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16</xdr:row>
      <xdr:rowOff>0</xdr:rowOff>
    </xdr:from>
    <xdr:to>
      <xdr:col>1</xdr:col>
      <xdr:colOff>447675</xdr:colOff>
      <xdr:row>18</xdr:row>
      <xdr:rowOff>0</xdr:rowOff>
    </xdr:to>
    <xdr:pic macro="[0]!Instruction.BlockClick">
      <xdr:nvPicPr>
        <xdr:cNvPr id="230347" name="InstrImg_6" descr="icon6"/>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85750" y="34385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18</xdr:row>
      <xdr:rowOff>95250</xdr:rowOff>
    </xdr:from>
    <xdr:to>
      <xdr:col>1</xdr:col>
      <xdr:colOff>457200</xdr:colOff>
      <xdr:row>18</xdr:row>
      <xdr:rowOff>457200</xdr:rowOff>
    </xdr:to>
    <xdr:pic macro="[0]!Instruction.BlockClick">
      <xdr:nvPicPr>
        <xdr:cNvPr id="230348" name="InstrImg_7" descr="icon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5275" y="39147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18</xdr:row>
      <xdr:rowOff>514350</xdr:rowOff>
    </xdr:from>
    <xdr:to>
      <xdr:col>1</xdr:col>
      <xdr:colOff>447675</xdr:colOff>
      <xdr:row>115</xdr:row>
      <xdr:rowOff>19050</xdr:rowOff>
    </xdr:to>
    <xdr:pic macro="[0]!Instruction.BlockClick">
      <xdr:nvPicPr>
        <xdr:cNvPr id="230349" name="InstrImg_8" descr="icon8.png"/>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38125" y="43338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101</xdr:row>
      <xdr:rowOff>47625</xdr:rowOff>
    </xdr:from>
    <xdr:to>
      <xdr:col>4</xdr:col>
      <xdr:colOff>257175</xdr:colOff>
      <xdr:row>102</xdr:row>
      <xdr:rowOff>9525</xdr:rowOff>
    </xdr:to>
    <xdr:pic macro="[0]!Instruction.chkUpdates_Click">
      <xdr:nvPicPr>
        <xdr:cNvPr id="230350" name="chkGetUpdatesTrue" descr="check_yes.jp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103</xdr:row>
      <xdr:rowOff>57150</xdr:rowOff>
    </xdr:from>
    <xdr:to>
      <xdr:col>4</xdr:col>
      <xdr:colOff>257175</xdr:colOff>
      <xdr:row>104</xdr:row>
      <xdr:rowOff>19050</xdr:rowOff>
    </xdr:to>
    <xdr:pic macro="[0]!Instruction.chkUpdates_Click">
      <xdr:nvPicPr>
        <xdr:cNvPr id="230351" name="chkNoUpdatesFalse" descr="check_no.png"/>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103</xdr:row>
      <xdr:rowOff>57150</xdr:rowOff>
    </xdr:from>
    <xdr:to>
      <xdr:col>4</xdr:col>
      <xdr:colOff>257175</xdr:colOff>
      <xdr:row>104</xdr:row>
      <xdr:rowOff>19050</xdr:rowOff>
    </xdr:to>
    <xdr:pic>
      <xdr:nvPicPr>
        <xdr:cNvPr id="230352" name="chkNoUpdatesTrue" descr="check_yes.jpg" hidden="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101</xdr:row>
      <xdr:rowOff>47625</xdr:rowOff>
    </xdr:from>
    <xdr:to>
      <xdr:col>4</xdr:col>
      <xdr:colOff>257175</xdr:colOff>
      <xdr:row>102</xdr:row>
      <xdr:rowOff>9525</xdr:rowOff>
    </xdr:to>
    <xdr:pic macro="[0]!Instruction.chkUpdates_Click">
      <xdr:nvPicPr>
        <xdr:cNvPr id="230353" name="chkGetUpdatesFalse" descr="check_no.png" hidden="1"/>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105</xdr:row>
      <xdr:rowOff>104775</xdr:rowOff>
    </xdr:from>
    <xdr:to>
      <xdr:col>5</xdr:col>
      <xdr:colOff>180975</xdr:colOff>
      <xdr:row>107</xdr:row>
      <xdr:rowOff>142875</xdr:rowOff>
    </xdr:to>
    <xdr:pic macro="[0]!Instruction.cmdGetUpdate_Click">
      <xdr:nvPicPr>
        <xdr:cNvPr id="230354" name="cmdGetUpdateImg" descr="icon11.png"/>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289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105</xdr:row>
      <xdr:rowOff>104775</xdr:rowOff>
    </xdr:from>
    <xdr:to>
      <xdr:col>11</xdr:col>
      <xdr:colOff>104775</xdr:colOff>
      <xdr:row>107</xdr:row>
      <xdr:rowOff>142875</xdr:rowOff>
    </xdr:to>
    <xdr:pic macro="[0]!Instruction.cmdShowHideUpdateLog_Click">
      <xdr:nvPicPr>
        <xdr:cNvPr id="230355" name="cmdShowHideUpdateLogImg" descr="icon13.png"/>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3338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xdr:row>
      <xdr:rowOff>9525</xdr:rowOff>
    </xdr:from>
    <xdr:to>
      <xdr:col>2</xdr:col>
      <xdr:colOff>1466850</xdr:colOff>
      <xdr:row>2</xdr:row>
      <xdr:rowOff>228600</xdr:rowOff>
    </xdr:to>
    <xdr:sp macro="" textlink="">
      <xdr:nvSpPr>
        <xdr:cNvPr id="205588" name="cmdAct_1" hidden="1"/>
        <xdr:cNvSpPr txBox="1">
          <a:spLocks noChangeArrowheads="1"/>
        </xdr:cNvSpPr>
      </xdr:nvSpPr>
      <xdr:spPr bwMode="auto">
        <a:xfrm>
          <a:off x="1181100" y="352425"/>
          <a:ext cx="1085850" cy="219075"/>
        </a:xfrm>
        <a:prstGeom prst="rect">
          <a:avLst/>
        </a:prstGeom>
        <a:solidFill>
          <a:srgbClr val="B3FF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0" tIns="36000" rIns="36000" bIns="36000" anchor="ctr" upright="1"/>
        <a:lstStyle/>
        <a:p>
          <a:pPr algn="l" rtl="0">
            <a:defRPr sz="1000"/>
          </a:pPr>
          <a:r>
            <a:rPr lang="ru-RU" sz="1000" b="0" i="0" u="none" strike="noStrike" baseline="0">
              <a:solidFill>
                <a:srgbClr val="000000"/>
              </a:solidFill>
              <a:latin typeface="Tahoma"/>
              <a:ea typeface="Tahoma"/>
              <a:cs typeface="Tahoma"/>
            </a:rPr>
            <a:t>Актуальна</a:t>
          </a:r>
        </a:p>
      </xdr:txBody>
    </xdr:sp>
    <xdr:clientData/>
  </xdr:twoCellAnchor>
  <xdr:twoCellAnchor>
    <xdr:from>
      <xdr:col>2</xdr:col>
      <xdr:colOff>352425</xdr:colOff>
      <xdr:row>1</xdr:row>
      <xdr:rowOff>114300</xdr:rowOff>
    </xdr:from>
    <xdr:to>
      <xdr:col>2</xdr:col>
      <xdr:colOff>638175</xdr:colOff>
      <xdr:row>3</xdr:row>
      <xdr:rowOff>57150</xdr:rowOff>
    </xdr:to>
    <xdr:pic>
      <xdr:nvPicPr>
        <xdr:cNvPr id="230357" name="cmdAct_2" descr="icon15.png" hidden="1"/>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52525" y="247650"/>
          <a:ext cx="285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409575</xdr:colOff>
      <xdr:row>2</xdr:row>
      <xdr:rowOff>9525</xdr:rowOff>
    </xdr:from>
    <xdr:to>
      <xdr:col>4</xdr:col>
      <xdr:colOff>272129</xdr:colOff>
      <xdr:row>2</xdr:row>
      <xdr:rowOff>219075</xdr:rowOff>
    </xdr:to>
    <xdr:sp macro="" textlink="">
      <xdr:nvSpPr>
        <xdr:cNvPr id="37" name="cmdNoAct_1" hidden="1"/>
        <xdr:cNvSpPr txBox="1">
          <a:spLocks noChangeArrowheads="1"/>
        </xdr:cNvSpPr>
      </xdr:nvSpPr>
      <xdr:spPr bwMode="auto">
        <a:xfrm>
          <a:off x="12096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419100</xdr:colOff>
      <xdr:row>1</xdr:row>
      <xdr:rowOff>200025</xdr:rowOff>
    </xdr:from>
    <xdr:to>
      <xdr:col>2</xdr:col>
      <xdr:colOff>666750</xdr:colOff>
      <xdr:row>3</xdr:row>
      <xdr:rowOff>9525</xdr:rowOff>
    </xdr:to>
    <xdr:pic>
      <xdr:nvPicPr>
        <xdr:cNvPr id="230359" name="cmdNoAct_2" descr="icon16.png" hidden="1"/>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2192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266700</xdr:colOff>
      <xdr:row>2</xdr:row>
      <xdr:rowOff>0</xdr:rowOff>
    </xdr:from>
    <xdr:to>
      <xdr:col>4</xdr:col>
      <xdr:colOff>190500</xdr:colOff>
      <xdr:row>2</xdr:row>
      <xdr:rowOff>219075</xdr:rowOff>
    </xdr:to>
    <xdr:sp macro="" textlink="">
      <xdr:nvSpPr>
        <xdr:cNvPr id="205592" name="cmdNoInet_1"/>
        <xdr:cNvSpPr txBox="1">
          <a:spLocks noChangeArrowheads="1"/>
        </xdr:cNvSpPr>
      </xdr:nvSpPr>
      <xdr:spPr bwMode="auto">
        <a:xfrm>
          <a:off x="1066800" y="342900"/>
          <a:ext cx="1695450" cy="219075"/>
        </a:xfrm>
        <a:prstGeom prst="rect">
          <a:avLst/>
        </a:prstGeom>
        <a:solidFill>
          <a:srgbClr val="FFCC66"/>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88000" tIns="36000" rIns="0" bIns="36000" anchor="ctr" upright="1"/>
        <a:lstStyle/>
        <a:p>
          <a:pPr algn="l" rtl="0">
            <a:defRPr sz="1000"/>
          </a:pPr>
          <a:r>
            <a:rPr lang="ru-RU" sz="1000" b="0" i="0" u="none" strike="noStrike" baseline="0">
              <a:solidFill>
                <a:srgbClr val="000000"/>
              </a:solidFill>
              <a:latin typeface="Tahoma"/>
              <a:ea typeface="Tahoma"/>
              <a:cs typeface="Tahoma"/>
            </a:rPr>
            <a:t>Ошибка подключения</a:t>
          </a:r>
        </a:p>
      </xdr:txBody>
    </xdr:sp>
    <xdr:clientData/>
  </xdr:twoCellAnchor>
  <xdr:twoCellAnchor editAs="oneCell">
    <xdr:from>
      <xdr:col>2</xdr:col>
      <xdr:colOff>247650</xdr:colOff>
      <xdr:row>1</xdr:row>
      <xdr:rowOff>133350</xdr:rowOff>
    </xdr:from>
    <xdr:to>
      <xdr:col>2</xdr:col>
      <xdr:colOff>495300</xdr:colOff>
      <xdr:row>4</xdr:row>
      <xdr:rowOff>0</xdr:rowOff>
    </xdr:to>
    <xdr:sp macro="" textlink="">
      <xdr:nvSpPr>
        <xdr:cNvPr id="205593" name="cmdNoInet_2"/>
        <xdr:cNvSpPr txBox="1">
          <a:spLocks noChangeArrowheads="1"/>
        </xdr:cNvSpPr>
      </xdr:nvSpPr>
      <xdr:spPr bwMode="auto">
        <a:xfrm>
          <a:off x="1047750" y="266700"/>
          <a:ext cx="247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36576" rIns="0" bIns="0" anchor="t" upright="1"/>
        <a:lstStyle/>
        <a:p>
          <a:pPr algn="l" rtl="0">
            <a:defRPr sz="1000"/>
          </a:pPr>
          <a:r>
            <a:rPr lang="ru-RU" sz="1800" b="1" i="0" u="none" strike="noStrike" baseline="0">
              <a:solidFill>
                <a:srgbClr val="FFFFFF"/>
              </a:solidFill>
              <a:latin typeface="Calibri"/>
            </a:rPr>
            <a:t>!</a:t>
          </a:r>
        </a:p>
      </xdr:txBody>
    </xdr:sp>
    <xdr:clientData/>
  </xdr:twoCellAnchor>
  <xdr:twoCellAnchor>
    <xdr:from>
      <xdr:col>19</xdr:col>
      <xdr:colOff>95250</xdr:colOff>
      <xdr:row>69</xdr:row>
      <xdr:rowOff>57150</xdr:rowOff>
    </xdr:from>
    <xdr:to>
      <xdr:col>19</xdr:col>
      <xdr:colOff>276225</xdr:colOff>
      <xdr:row>69</xdr:row>
      <xdr:rowOff>238125</xdr:rowOff>
    </xdr:to>
    <xdr:pic macro="[0]!modInstruction.Process_Page_First">
      <xdr:nvPicPr>
        <xdr:cNvPr id="230363" name="PAGE_FIRST" descr="tick_circle_3887.png" hidden="1"/>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105650" y="4572000"/>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9525</xdr:colOff>
      <xdr:row>69</xdr:row>
      <xdr:rowOff>28575</xdr:rowOff>
    </xdr:from>
    <xdr:to>
      <xdr:col>20</xdr:col>
      <xdr:colOff>257175</xdr:colOff>
      <xdr:row>69</xdr:row>
      <xdr:rowOff>276225</xdr:rowOff>
    </xdr:to>
    <xdr:pic macro="[0]!modInstruction.Process_Page_Back">
      <xdr:nvPicPr>
        <xdr:cNvPr id="230364" name="PAGE_BACK" descr="tick_circle_3887.png" hidden="1"/>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315200" y="4572000"/>
          <a:ext cx="247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123825</xdr:colOff>
      <xdr:row>1</xdr:row>
      <xdr:rowOff>76200</xdr:rowOff>
    </xdr:from>
    <xdr:to>
      <xdr:col>24</xdr:col>
      <xdr:colOff>295274</xdr:colOff>
      <xdr:row>2</xdr:row>
      <xdr:rowOff>152400</xdr:rowOff>
    </xdr:to>
    <xdr:sp macro="[0]!modInstruction.cmdStart_Click_Handler" textlink="">
      <xdr:nvSpPr>
        <xdr:cNvPr id="51" name="cmdStart" hidden="1"/>
        <xdr:cNvSpPr>
          <a:spLocks noChangeArrowheads="1"/>
        </xdr:cNvSpPr>
      </xdr:nvSpPr>
      <xdr:spPr bwMode="auto">
        <a:xfrm>
          <a:off x="7134225" y="209550"/>
          <a:ext cx="1647824" cy="285750"/>
        </a:xfrm>
        <a:prstGeom prst="roundRect">
          <a:avLst>
            <a:gd name="adj" fmla="val 0"/>
          </a:avLst>
        </a:prstGeom>
        <a:gradFill rotWithShape="1">
          <a:gsLst>
            <a:gs pos="0">
              <a:srgbClr val="FFFFFF"/>
            </a:gs>
            <a:gs pos="100000">
              <a:srgbClr val="C0C0C0"/>
            </a:gs>
          </a:gsLst>
          <a:lin ang="5400000" scaled="1"/>
        </a:gradFill>
        <a:ln w="3175" algn="ctr">
          <a:solidFill>
            <a:srgbClr val="C0C0C0"/>
          </a:solidFill>
          <a:miter lim="800000"/>
          <a:headEnd/>
          <a:tailEnd/>
        </a:ln>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xdr:twoCellAnchor>
    <xdr:from>
      <xdr:col>4</xdr:col>
      <xdr:colOff>104775</xdr:colOff>
      <xdr:row>101</xdr:row>
      <xdr:rowOff>47625</xdr:rowOff>
    </xdr:from>
    <xdr:to>
      <xdr:col>4</xdr:col>
      <xdr:colOff>257175</xdr:colOff>
      <xdr:row>102</xdr:row>
      <xdr:rowOff>9525</xdr:rowOff>
    </xdr:to>
    <xdr:pic>
      <xdr:nvPicPr>
        <xdr:cNvPr id="47" name="chkGetUpdatesTrue" descr="check_yes.jp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17430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103</xdr:row>
      <xdr:rowOff>57150</xdr:rowOff>
    </xdr:from>
    <xdr:to>
      <xdr:col>4</xdr:col>
      <xdr:colOff>257175</xdr:colOff>
      <xdr:row>104</xdr:row>
      <xdr:rowOff>19050</xdr:rowOff>
    </xdr:to>
    <xdr:pic>
      <xdr:nvPicPr>
        <xdr:cNvPr id="48" name="chkNoUpdatesFalse" descr="check_no.png"/>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76525" y="21336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103</xdr:row>
      <xdr:rowOff>57150</xdr:rowOff>
    </xdr:from>
    <xdr:to>
      <xdr:col>4</xdr:col>
      <xdr:colOff>257175</xdr:colOff>
      <xdr:row>104</xdr:row>
      <xdr:rowOff>19050</xdr:rowOff>
    </xdr:to>
    <xdr:pic>
      <xdr:nvPicPr>
        <xdr:cNvPr id="49" name="chkNoUpdatesTrue" descr="check_yes.jpg" hidden="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21336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101</xdr:row>
      <xdr:rowOff>47625</xdr:rowOff>
    </xdr:from>
    <xdr:to>
      <xdr:col>4</xdr:col>
      <xdr:colOff>257175</xdr:colOff>
      <xdr:row>102</xdr:row>
      <xdr:rowOff>9525</xdr:rowOff>
    </xdr:to>
    <xdr:pic>
      <xdr:nvPicPr>
        <xdr:cNvPr id="50" name="chkGetUpdatesFalse" descr="check_no.png" hidden="1"/>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76525" y="17430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31</xdr:col>
          <xdr:colOff>259080</xdr:colOff>
          <xdr:row>433</xdr:row>
          <xdr:rowOff>68580</xdr:rowOff>
        </xdr:from>
        <xdr:to>
          <xdr:col>41</xdr:col>
          <xdr:colOff>175260</xdr:colOff>
          <xdr:row>455</xdr:row>
          <xdr:rowOff>68580</xdr:rowOff>
        </xdr:to>
        <xdr:sp macro="" textlink="">
          <xdr:nvSpPr>
            <xdr:cNvPr id="167938" name="MANUAL_SECTION_2" hidden="1">
              <a:extLst>
                <a:ext uri="{63B3BB69-23CF-44E3-9099-C40C66FF867C}">
                  <a14:compatExt spid="_x0000_s167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257175</xdr:colOff>
          <xdr:row>433</xdr:row>
          <xdr:rowOff>66675</xdr:rowOff>
        </xdr:from>
        <xdr:to>
          <xdr:col>41</xdr:col>
          <xdr:colOff>161925</xdr:colOff>
          <xdr:row>454</xdr:row>
          <xdr:rowOff>57150</xdr:rowOff>
        </xdr:to>
        <xdr:sp macro="" textlink="">
          <xdr:nvSpPr>
            <xdr:cNvPr id="167939" name="MANUAL_SECTION_3" hidden="1">
              <a:extLst>
                <a:ext uri="{63B3BB69-23CF-44E3-9099-C40C66FF867C}">
                  <a14:compatExt spid="_x0000_s167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257175</xdr:colOff>
          <xdr:row>433</xdr:row>
          <xdr:rowOff>66675</xdr:rowOff>
        </xdr:from>
        <xdr:to>
          <xdr:col>41</xdr:col>
          <xdr:colOff>161925</xdr:colOff>
          <xdr:row>454</xdr:row>
          <xdr:rowOff>38100</xdr:rowOff>
        </xdr:to>
        <xdr:sp macro="" textlink="">
          <xdr:nvSpPr>
            <xdr:cNvPr id="167940" name="MANUAL_SECTION_4" hidden="1">
              <a:extLst>
                <a:ext uri="{63B3BB69-23CF-44E3-9099-C40C66FF867C}">
                  <a14:compatExt spid="_x0000_s167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257175</xdr:colOff>
          <xdr:row>433</xdr:row>
          <xdr:rowOff>66675</xdr:rowOff>
        </xdr:from>
        <xdr:to>
          <xdr:col>41</xdr:col>
          <xdr:colOff>161925</xdr:colOff>
          <xdr:row>454</xdr:row>
          <xdr:rowOff>66675</xdr:rowOff>
        </xdr:to>
        <xdr:sp macro="" textlink="">
          <xdr:nvSpPr>
            <xdr:cNvPr id="191831" name="MANUAL_SECTION_5" hidden="1">
              <a:extLst>
                <a:ext uri="{63B3BB69-23CF-44E3-9099-C40C66FF867C}">
                  <a14:compatExt spid="_x0000_s19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47625</xdr:colOff>
      <xdr:row>0</xdr:row>
      <xdr:rowOff>19050</xdr:rowOff>
    </xdr:from>
    <xdr:to>
      <xdr:col>5</xdr:col>
      <xdr:colOff>476249</xdr:colOff>
      <xdr:row>1</xdr:row>
      <xdr:rowOff>0</xdr:rowOff>
    </xdr:to>
    <xdr:sp macro="[0]!modUpdTemplLogger.Clear" textlink="">
      <xdr:nvSpPr>
        <xdr:cNvPr id="4" name="cmdClearLog"/>
        <xdr:cNvSpPr>
          <a:spLocks noChangeArrowheads="1"/>
        </xdr:cNvSpPr>
      </xdr:nvSpPr>
      <xdr:spPr bwMode="auto">
        <a:xfrm>
          <a:off x="9525000" y="19050"/>
          <a:ext cx="1647824" cy="285750"/>
        </a:xfrm>
        <a:prstGeom prst="roundRect">
          <a:avLst>
            <a:gd name="adj" fmla="val 0"/>
          </a:avLst>
        </a:prstGeom>
        <a:gradFill rotWithShape="1">
          <a:gsLst>
            <a:gs pos="0">
              <a:srgbClr val="FFFFFF"/>
            </a:gs>
            <a:gs pos="100000">
              <a:srgbClr val="C0C0C0"/>
            </a:gs>
          </a:gsLst>
          <a:lin ang="5400000" scaled="1"/>
        </a:gradFill>
        <a:ln w="3175" algn="ctr">
          <a:solidFill>
            <a:srgbClr val="C0C0C0"/>
          </a:solidFill>
          <a:miter lim="800000"/>
          <a:headEnd/>
          <a:tailEnd/>
        </a:ln>
      </xdr:spPr>
      <xdr:txBody>
        <a:bodyPr vertOverflow="clip" wrap="square" lIns="27432" tIns="18288" rIns="27432" bIns="18288" anchor="ctr" upright="1"/>
        <a:lstStyle/>
        <a:p>
          <a:pPr algn="ctr" rtl="0"/>
          <a:r>
            <a:rPr lang="ru-RU" sz="1100" b="0" i="0" baseline="0">
              <a:effectLst/>
              <a:latin typeface="+mn-lt"/>
              <a:ea typeface="+mn-ea"/>
              <a:cs typeface="+mn-cs"/>
            </a:rPr>
            <a:t>Очистить лог</a:t>
          </a:r>
          <a:endParaRPr lang="ru-RU" sz="900">
            <a:effectLst/>
          </a:endParaRPr>
        </a:p>
      </xdr:txBody>
    </xdr:sp>
    <xdr:clientData/>
  </xdr:twoCellAnchor>
  <xdr:twoCellAnchor editAs="oneCell">
    <xdr:from>
      <xdr:col>0</xdr:col>
      <xdr:colOff>200025</xdr:colOff>
      <xdr:row>0</xdr:row>
      <xdr:rowOff>19050</xdr:rowOff>
    </xdr:from>
    <xdr:to>
      <xdr:col>0</xdr:col>
      <xdr:colOff>488025</xdr:colOff>
      <xdr:row>1</xdr:row>
      <xdr:rowOff>2250</xdr:rowOff>
    </xdr:to>
    <xdr:pic macro="[0]!Instruction.cmdGetUpdate_Click">
      <xdr:nvPicPr>
        <xdr:cNvPr id="5" name="cmdRefresh"/>
        <xdr:cNvPicPr>
          <a:picLocks noChangeAspect="1"/>
        </xdr:cNvPicPr>
      </xdr:nvPicPr>
      <xdr:blipFill>
        <a:blip xmlns:r="http://schemas.openxmlformats.org/officeDocument/2006/relationships" r:embed="rId1">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200025" y="19050"/>
          <a:ext cx="288000" cy="288000"/>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6</xdr:col>
      <xdr:colOff>114301</xdr:colOff>
      <xdr:row>4</xdr:row>
      <xdr:rowOff>38100</xdr:rowOff>
    </xdr:from>
    <xdr:to>
      <xdr:col>14</xdr:col>
      <xdr:colOff>600075</xdr:colOff>
      <xdr:row>4</xdr:row>
      <xdr:rowOff>323850</xdr:rowOff>
    </xdr:to>
    <xdr:sp macro="[0]!mod_00.cmdStart_Click_Handler" textlink="">
      <xdr:nvSpPr>
        <xdr:cNvPr id="2" name="cmdStart" hidden="1"/>
        <xdr:cNvSpPr>
          <a:spLocks noChangeArrowheads="1"/>
        </xdr:cNvSpPr>
      </xdr:nvSpPr>
      <xdr:spPr bwMode="auto">
        <a:xfrm>
          <a:off x="6457951" y="323850"/>
          <a:ext cx="1647824" cy="285750"/>
        </a:xfrm>
        <a:prstGeom prst="roundRect">
          <a:avLst>
            <a:gd name="adj" fmla="val 0"/>
          </a:avLst>
        </a:prstGeom>
        <a:gradFill rotWithShape="1">
          <a:gsLst>
            <a:gs pos="0">
              <a:srgbClr val="FFFFFF"/>
            </a:gs>
            <a:gs pos="100000">
              <a:srgbClr val="C0C0C0"/>
            </a:gs>
          </a:gsLst>
          <a:lin ang="5400000" scaled="1"/>
        </a:gradFill>
        <a:ln w="3175" algn="ctr">
          <a:solidFill>
            <a:srgbClr val="C0C0C0"/>
          </a:solidFill>
          <a:miter lim="800000"/>
          <a:headEnd/>
          <a:tailEnd/>
        </a:ln>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28575</xdr:colOff>
      <xdr:row>3</xdr:row>
      <xdr:rowOff>28575</xdr:rowOff>
    </xdr:from>
    <xdr:to>
      <xdr:col>2</xdr:col>
      <xdr:colOff>314325</xdr:colOff>
      <xdr:row>4</xdr:row>
      <xdr:rowOff>152400</xdr:rowOff>
    </xdr:to>
    <xdr:pic macro="[0]!mod_00.FREEZE_PANES">
      <xdr:nvPicPr>
        <xdr:cNvPr id="2" name="FREEZE_PANES_C9" descr="update_org.png"/>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8</xdr:col>
      <xdr:colOff>457200</xdr:colOff>
      <xdr:row>3</xdr:row>
      <xdr:rowOff>66675</xdr:rowOff>
    </xdr:from>
    <xdr:to>
      <xdr:col>8</xdr:col>
      <xdr:colOff>2105024</xdr:colOff>
      <xdr:row>5</xdr:row>
      <xdr:rowOff>28575</xdr:rowOff>
    </xdr:to>
    <xdr:sp macro="[0]!mod_02.cmdStart_Click_Handler" textlink="">
      <xdr:nvSpPr>
        <xdr:cNvPr id="3" name="cmdStart" hidden="1"/>
        <xdr:cNvSpPr>
          <a:spLocks noChangeArrowheads="1"/>
        </xdr:cNvSpPr>
      </xdr:nvSpPr>
      <xdr:spPr bwMode="auto">
        <a:xfrm>
          <a:off x="11106150" y="66675"/>
          <a:ext cx="1647824" cy="285750"/>
        </a:xfrm>
        <a:prstGeom prst="roundRect">
          <a:avLst>
            <a:gd name="adj" fmla="val 0"/>
          </a:avLst>
        </a:prstGeom>
        <a:gradFill rotWithShape="1">
          <a:gsLst>
            <a:gs pos="0">
              <a:srgbClr val="FFFFFF"/>
            </a:gs>
            <a:gs pos="100000">
              <a:srgbClr val="C0C0C0"/>
            </a:gs>
          </a:gsLst>
          <a:lin ang="5400000" scaled="1"/>
        </a:gradFill>
        <a:ln w="3175" algn="ctr">
          <a:solidFill>
            <a:srgbClr val="C0C0C0"/>
          </a:solidFill>
          <a:miter lim="800000"/>
          <a:headEnd/>
          <a:tailEnd/>
        </a:ln>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xdr:twoCellAnchor editAs="absolute">
    <xdr:from>
      <xdr:col>7</xdr:col>
      <xdr:colOff>1990725</xdr:colOff>
      <xdr:row>3</xdr:row>
      <xdr:rowOff>66675</xdr:rowOff>
    </xdr:from>
    <xdr:to>
      <xdr:col>8</xdr:col>
      <xdr:colOff>409574</xdr:colOff>
      <xdr:row>5</xdr:row>
      <xdr:rowOff>28575</xdr:rowOff>
    </xdr:to>
    <xdr:sp macro="[0]!mod_02.cmdCheckData_Click_Handler" textlink="">
      <xdr:nvSpPr>
        <xdr:cNvPr id="4" name="cmdCheckData" hidden="1"/>
        <xdr:cNvSpPr>
          <a:spLocks noChangeArrowheads="1"/>
        </xdr:cNvSpPr>
      </xdr:nvSpPr>
      <xdr:spPr bwMode="auto">
        <a:xfrm>
          <a:off x="9410700" y="66675"/>
          <a:ext cx="1647824" cy="285750"/>
        </a:xfrm>
        <a:prstGeom prst="roundRect">
          <a:avLst>
            <a:gd name="adj" fmla="val 0"/>
          </a:avLst>
        </a:prstGeom>
        <a:gradFill rotWithShape="1">
          <a:gsLst>
            <a:gs pos="0">
              <a:schemeClr val="accent3">
                <a:lumMod val="20000"/>
                <a:lumOff val="80000"/>
              </a:schemeClr>
            </a:gs>
            <a:gs pos="20000">
              <a:schemeClr val="accent3">
                <a:lumMod val="20000"/>
                <a:lumOff val="80000"/>
              </a:schemeClr>
            </a:gs>
            <a:gs pos="100000">
              <a:schemeClr val="accent3">
                <a:lumMod val="60000"/>
                <a:lumOff val="40000"/>
              </a:schemeClr>
            </a:gs>
          </a:gsLst>
          <a:lin ang="5400000" scaled="0"/>
        </a:gradFill>
        <a:ln w="3175" algn="ctr">
          <a:solidFill>
            <a:srgbClr val="C0C0C0"/>
          </a:solidFill>
          <a:miter lim="800000"/>
          <a:headEnd/>
          <a:tailEnd/>
        </a:ln>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Проверить данные (Авто)</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28575</xdr:colOff>
      <xdr:row>3</xdr:row>
      <xdr:rowOff>28575</xdr:rowOff>
    </xdr:from>
    <xdr:to>
      <xdr:col>3</xdr:col>
      <xdr:colOff>1905</xdr:colOff>
      <xdr:row>4</xdr:row>
      <xdr:rowOff>152400</xdr:rowOff>
    </xdr:to>
    <xdr:pic macro="[0]!mod_00.FREEZE_PANES">
      <xdr:nvPicPr>
        <xdr:cNvPr id="193880" name="FREEZE_PANES_C9" descr="update_org.png"/>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9525</xdr:colOff>
      <xdr:row>4</xdr:row>
      <xdr:rowOff>114300</xdr:rowOff>
    </xdr:from>
    <xdr:to>
      <xdr:col>34</xdr:col>
      <xdr:colOff>1181100</xdr:colOff>
      <xdr:row>6</xdr:row>
      <xdr:rowOff>28575</xdr:rowOff>
    </xdr:to>
    <xdr:sp macro="[0]!mod_01.cmdAtLengthCncsn_Click_Handler" textlink="">
      <xdr:nvSpPr>
        <xdr:cNvPr id="2" name="cmdAtLengthCncsn"/>
        <xdr:cNvSpPr/>
      </xdr:nvSpPr>
      <xdr:spPr>
        <a:xfrm>
          <a:off x="34404300" y="276225"/>
          <a:ext cx="11715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ru-RU" sz="900" b="1">
              <a:solidFill>
                <a:srgbClr val="0070C0"/>
              </a:solidFill>
              <a:latin typeface="Tahoma" panose="020B0604030504040204" pitchFamily="34" charset="0"/>
              <a:ea typeface="Tahoma" panose="020B0604030504040204" pitchFamily="34" charset="0"/>
              <a:cs typeface="Tahoma" panose="020B0604030504040204" pitchFamily="34" charset="0"/>
            </a:rPr>
            <a:t>+ данные по КС</a:t>
          </a:r>
        </a:p>
      </xdr:txBody>
    </xdr:sp>
    <xdr:clientData fPrintsWithSheet="0"/>
  </xdr:twoCellAnchor>
  <xdr:twoCellAnchor editAs="oneCell">
    <xdr:from>
      <xdr:col>16</xdr:col>
      <xdr:colOff>9524</xdr:colOff>
      <xdr:row>4</xdr:row>
      <xdr:rowOff>114300</xdr:rowOff>
    </xdr:from>
    <xdr:to>
      <xdr:col>17</xdr:col>
      <xdr:colOff>253649</xdr:colOff>
      <xdr:row>6</xdr:row>
      <xdr:rowOff>28575</xdr:rowOff>
    </xdr:to>
    <xdr:sp macro="[0]!mod_01.cmdAtLengthObjectClick_Handler" textlink="">
      <xdr:nvSpPr>
        <xdr:cNvPr id="4" name="cmdAtLengthObject"/>
        <xdr:cNvSpPr/>
      </xdr:nvSpPr>
      <xdr:spPr>
        <a:xfrm>
          <a:off x="13296899" y="276225"/>
          <a:ext cx="1530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ru-RU" sz="900" b="1">
              <a:solidFill>
                <a:srgbClr val="0070C0"/>
              </a:solidFill>
              <a:latin typeface="Tahoma" panose="020B0604030504040204" pitchFamily="34" charset="0"/>
              <a:ea typeface="Tahoma" panose="020B0604030504040204" pitchFamily="34" charset="0"/>
              <a:cs typeface="Tahoma" panose="020B0604030504040204" pitchFamily="34" charset="0"/>
            </a:rPr>
            <a:t>+ данные по объекту</a:t>
          </a:r>
        </a:p>
      </xdr:txBody>
    </xdr:sp>
    <xdr:clientData fPrintsWithSheet="0"/>
  </xdr:twoCellAnchor>
  <xdr:twoCellAnchor editAs="oneCell">
    <xdr:from>
      <xdr:col>5</xdr:col>
      <xdr:colOff>1714500</xdr:colOff>
      <xdr:row>4</xdr:row>
      <xdr:rowOff>114301</xdr:rowOff>
    </xdr:from>
    <xdr:to>
      <xdr:col>7</xdr:col>
      <xdr:colOff>228600</xdr:colOff>
      <xdr:row>6</xdr:row>
      <xdr:rowOff>28575</xdr:rowOff>
    </xdr:to>
    <xdr:sp macro="[0]!mod_01.cmdAtLengthEventClick_Handler" textlink="">
      <xdr:nvSpPr>
        <xdr:cNvPr id="5" name="cmdAtLengthEvent"/>
        <xdr:cNvSpPr/>
      </xdr:nvSpPr>
      <xdr:spPr>
        <a:xfrm>
          <a:off x="4467225" y="276226"/>
          <a:ext cx="200025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ru-RU" sz="900" b="1">
              <a:solidFill>
                <a:srgbClr val="0070C0"/>
              </a:solidFill>
              <a:latin typeface="Tahoma" panose="020B0604030504040204" pitchFamily="34" charset="0"/>
              <a:ea typeface="Tahoma" panose="020B0604030504040204" pitchFamily="34" charset="0"/>
              <a:cs typeface="Tahoma" panose="020B0604030504040204" pitchFamily="34" charset="0"/>
            </a:rPr>
            <a:t>+ данные по мероприятию</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xdr:col>
      <xdr:colOff>38100</xdr:colOff>
      <xdr:row>3</xdr:row>
      <xdr:rowOff>28575</xdr:rowOff>
    </xdr:from>
    <xdr:to>
      <xdr:col>2</xdr:col>
      <xdr:colOff>323850</xdr:colOff>
      <xdr:row>5</xdr:row>
      <xdr:rowOff>9525</xdr:rowOff>
    </xdr:to>
    <xdr:pic macro="[0]!mod_00.FREEZE_PANES">
      <xdr:nvPicPr>
        <xdr:cNvPr id="218340" name="FREEZE_PANES_C8" descr="update_org.png"/>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447675</xdr:colOff>
      <xdr:row>0</xdr:row>
      <xdr:rowOff>0</xdr:rowOff>
    </xdr:from>
    <xdr:to>
      <xdr:col>3</xdr:col>
      <xdr:colOff>126075</xdr:colOff>
      <xdr:row>2</xdr:row>
      <xdr:rowOff>2250</xdr:rowOff>
    </xdr:to>
    <xdr:pic macro="[0]!AllSheetsInThisWorkbook.MakeList">
      <xdr:nvPicPr>
        <xdr:cNvPr id="3" name="Рисунок 2"/>
        <xdr:cNvPicPr>
          <a:picLocks noChangeAspect="1"/>
        </xdr:cNvPicPr>
      </xdr:nvPicPr>
      <xdr:blipFill>
        <a:blip xmlns:r="http://schemas.openxmlformats.org/officeDocument/2006/relationships" r:embed="rId1">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4276725" y="0"/>
          <a:ext cx="288000" cy="288000"/>
        </a:xfrm>
        <a:prstGeom prst="rect">
          <a:avLst/>
        </a:prstGeom>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_________Microsoft_Word_97_20032.doc"/><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_________Microsoft_Word_97_20031.doc"/><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_________Microsoft_Word_97_20033.doc"/><Relationship Id="rId4" Type="http://schemas.openxmlformats.org/officeDocument/2006/relationships/oleObject" Target="../embeddings/_________Microsoft_Word_97_2003.doc"/><Relationship Id="rId9" Type="http://schemas.openxmlformats.org/officeDocument/2006/relationships/image" Target="../media/image3.emf"/></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C118"/>
  <sheetViews>
    <sheetView showGridLines="0" zoomScaleNormal="100" workbookViewId="0"/>
  </sheetViews>
  <sheetFormatPr defaultColWidth="9.140625" defaultRowHeight="14.25"/>
  <cols>
    <col min="1" max="1" width="3.28515625" style="57" customWidth="1"/>
    <col min="2" max="2" width="8.7109375" style="57" customWidth="1"/>
    <col min="3" max="3" width="22.28515625" style="57" customWidth="1"/>
    <col min="4" max="4" width="4.28515625" style="57" customWidth="1"/>
    <col min="5" max="6" width="4.42578125" style="57" customWidth="1"/>
    <col min="7" max="7" width="4.5703125" style="57" customWidth="1"/>
    <col min="8" max="24" width="4.42578125" style="57" customWidth="1"/>
    <col min="25" max="25" width="4.42578125" style="58" customWidth="1"/>
    <col min="26" max="26" width="9.140625" style="57"/>
    <col min="27" max="27" width="9.140625" style="59"/>
    <col min="28" max="16384" width="9.140625" style="57"/>
  </cols>
  <sheetData>
    <row r="1" spans="1:29" ht="10.5" customHeight="1">
      <c r="AA1" s="59" t="s">
        <v>170</v>
      </c>
    </row>
    <row r="2" spans="1:29" ht="16.5" customHeight="1">
      <c r="B2" s="350" t="str">
        <f>"Код шаблона: " &amp; GetCode()</f>
        <v>Код шаблона: INV.WARM.2019YEAR</v>
      </c>
      <c r="C2" s="350"/>
      <c r="D2" s="350"/>
      <c r="E2" s="350"/>
      <c r="F2" s="350"/>
      <c r="G2" s="350"/>
      <c r="H2" s="60"/>
      <c r="I2" s="60"/>
      <c r="J2" s="60"/>
      <c r="K2" s="60"/>
      <c r="L2" s="60"/>
      <c r="M2" s="60"/>
      <c r="N2" s="60"/>
      <c r="O2" s="60"/>
      <c r="P2" s="60"/>
      <c r="Q2" s="60"/>
      <c r="R2" s="60"/>
      <c r="S2" s="60"/>
      <c r="T2" s="60"/>
      <c r="U2" s="60"/>
      <c r="V2" s="60"/>
      <c r="W2" s="58"/>
      <c r="Y2" s="59"/>
      <c r="AA2" s="57"/>
    </row>
    <row r="3" spans="1:29" ht="18" customHeight="1">
      <c r="B3" s="351" t="str">
        <f>"Версия " &amp; GetVersion()</f>
        <v>Версия 1.1</v>
      </c>
      <c r="C3" s="351"/>
      <c r="D3" s="61"/>
      <c r="E3" s="61"/>
      <c r="F3" s="61"/>
      <c r="G3" s="61"/>
      <c r="H3" s="62"/>
      <c r="I3" s="62"/>
      <c r="J3" s="62"/>
      <c r="K3" s="62"/>
      <c r="L3" s="62"/>
      <c r="M3" s="62"/>
      <c r="N3" s="62"/>
      <c r="O3" s="62"/>
      <c r="P3" s="62"/>
      <c r="Q3" s="62"/>
      <c r="R3" s="62"/>
      <c r="S3" s="60"/>
      <c r="T3" s="60"/>
      <c r="U3" s="60"/>
      <c r="V3" s="62"/>
      <c r="W3" s="62"/>
      <c r="X3" s="62"/>
      <c r="Y3" s="62"/>
    </row>
    <row r="4" spans="1:29" ht="6" customHeight="1">
      <c r="B4" s="63"/>
      <c r="D4" s="62"/>
      <c r="E4" s="62"/>
      <c r="F4" s="62"/>
      <c r="G4" s="62"/>
      <c r="H4" s="62"/>
      <c r="I4" s="62"/>
      <c r="J4" s="62"/>
      <c r="K4" s="62"/>
      <c r="L4" s="62"/>
      <c r="M4" s="62"/>
      <c r="N4" s="62"/>
      <c r="O4" s="62"/>
      <c r="P4" s="62"/>
      <c r="Q4" s="62"/>
      <c r="R4" s="62"/>
      <c r="S4" s="62"/>
      <c r="T4" s="62"/>
      <c r="U4" s="62"/>
      <c r="V4" s="62"/>
      <c r="W4" s="62"/>
      <c r="X4" s="62"/>
      <c r="Y4" s="62"/>
    </row>
    <row r="5" spans="1:29" ht="32.25" customHeight="1">
      <c r="A5" s="64"/>
      <c r="B5" s="352" t="str">
        <f>Титульный!E5</f>
        <v>Контроль за использованием инвестиционных ресурсов, включаемых в регулируемые государством цены (тарифы) в сфере теплоснабжения за 2019 год</v>
      </c>
      <c r="C5" s="353"/>
      <c r="D5" s="353"/>
      <c r="E5" s="353"/>
      <c r="F5" s="353"/>
      <c r="G5" s="353"/>
      <c r="H5" s="353"/>
      <c r="I5" s="353"/>
      <c r="J5" s="353"/>
      <c r="K5" s="353"/>
      <c r="L5" s="353"/>
      <c r="M5" s="353"/>
      <c r="N5" s="353"/>
      <c r="O5" s="353"/>
      <c r="P5" s="353"/>
      <c r="Q5" s="353"/>
      <c r="R5" s="353"/>
      <c r="S5" s="353"/>
      <c r="T5" s="353"/>
      <c r="U5" s="353"/>
      <c r="V5" s="353"/>
      <c r="W5" s="353"/>
      <c r="X5" s="353"/>
      <c r="Y5" s="354"/>
      <c r="Z5" s="64"/>
      <c r="AB5" s="64"/>
      <c r="AC5" s="64"/>
    </row>
    <row r="6" spans="1:29" ht="9.75" customHeight="1">
      <c r="A6" s="65"/>
      <c r="B6" s="66"/>
      <c r="C6" s="67"/>
      <c r="D6" s="68"/>
      <c r="E6" s="68"/>
      <c r="F6" s="68"/>
      <c r="G6" s="68"/>
      <c r="H6" s="68"/>
      <c r="I6" s="68"/>
      <c r="J6" s="68"/>
      <c r="K6" s="68"/>
      <c r="L6" s="68"/>
      <c r="M6" s="68"/>
      <c r="N6" s="68"/>
      <c r="O6" s="68"/>
      <c r="P6" s="68"/>
      <c r="Q6" s="68"/>
      <c r="R6" s="68"/>
      <c r="S6" s="68"/>
      <c r="T6" s="68"/>
      <c r="U6" s="68"/>
      <c r="V6" s="68"/>
      <c r="W6" s="68"/>
      <c r="X6" s="68"/>
      <c r="Y6" s="69"/>
    </row>
    <row r="7" spans="1:29" ht="15" customHeight="1">
      <c r="A7" s="65"/>
      <c r="B7" s="70"/>
      <c r="C7" s="71"/>
      <c r="D7" s="68"/>
      <c r="E7" s="339" t="s">
        <v>368</v>
      </c>
      <c r="F7" s="339"/>
      <c r="G7" s="339"/>
      <c r="H7" s="339"/>
      <c r="I7" s="339"/>
      <c r="J7" s="339"/>
      <c r="K7" s="339"/>
      <c r="L7" s="339"/>
      <c r="M7" s="339"/>
      <c r="N7" s="339"/>
      <c r="O7" s="339"/>
      <c r="P7" s="339"/>
      <c r="Q7" s="339"/>
      <c r="R7" s="339"/>
      <c r="S7" s="339"/>
      <c r="T7" s="339"/>
      <c r="U7" s="339"/>
      <c r="V7" s="339"/>
      <c r="W7" s="339"/>
      <c r="X7" s="339"/>
      <c r="Y7" s="69"/>
    </row>
    <row r="8" spans="1:29" ht="15" customHeight="1">
      <c r="A8" s="65"/>
      <c r="B8" s="70"/>
      <c r="C8" s="71"/>
      <c r="D8" s="68"/>
      <c r="E8" s="339"/>
      <c r="F8" s="339"/>
      <c r="G8" s="339"/>
      <c r="H8" s="339"/>
      <c r="I8" s="339"/>
      <c r="J8" s="339"/>
      <c r="K8" s="339"/>
      <c r="L8" s="339"/>
      <c r="M8" s="339"/>
      <c r="N8" s="339"/>
      <c r="O8" s="339"/>
      <c r="P8" s="339"/>
      <c r="Q8" s="339"/>
      <c r="R8" s="339"/>
      <c r="S8" s="339"/>
      <c r="T8" s="339"/>
      <c r="U8" s="339"/>
      <c r="V8" s="339"/>
      <c r="W8" s="339"/>
      <c r="X8" s="339"/>
      <c r="Y8" s="69"/>
    </row>
    <row r="9" spans="1:29" ht="15" customHeight="1">
      <c r="A9" s="65"/>
      <c r="B9" s="70"/>
      <c r="C9" s="71"/>
      <c r="D9" s="68"/>
      <c r="E9" s="339"/>
      <c r="F9" s="339"/>
      <c r="G9" s="339"/>
      <c r="H9" s="339"/>
      <c r="I9" s="339"/>
      <c r="J9" s="339"/>
      <c r="K9" s="339"/>
      <c r="L9" s="339"/>
      <c r="M9" s="339"/>
      <c r="N9" s="339"/>
      <c r="O9" s="339"/>
      <c r="P9" s="339"/>
      <c r="Q9" s="339"/>
      <c r="R9" s="339"/>
      <c r="S9" s="339"/>
      <c r="T9" s="339"/>
      <c r="U9" s="339"/>
      <c r="V9" s="339"/>
      <c r="W9" s="339"/>
      <c r="X9" s="339"/>
      <c r="Y9" s="69"/>
    </row>
    <row r="10" spans="1:29" ht="10.5" customHeight="1">
      <c r="A10" s="65"/>
      <c r="B10" s="70"/>
      <c r="C10" s="71"/>
      <c r="D10" s="68"/>
      <c r="E10" s="339"/>
      <c r="F10" s="339"/>
      <c r="G10" s="339"/>
      <c r="H10" s="339"/>
      <c r="I10" s="339"/>
      <c r="J10" s="339"/>
      <c r="K10" s="339"/>
      <c r="L10" s="339"/>
      <c r="M10" s="339"/>
      <c r="N10" s="339"/>
      <c r="O10" s="339"/>
      <c r="P10" s="339"/>
      <c r="Q10" s="339"/>
      <c r="R10" s="339"/>
      <c r="S10" s="339"/>
      <c r="T10" s="339"/>
      <c r="U10" s="339"/>
      <c r="V10" s="339"/>
      <c r="W10" s="339"/>
      <c r="X10" s="339"/>
      <c r="Y10" s="69"/>
    </row>
    <row r="11" spans="1:29" ht="27" customHeight="1">
      <c r="A11" s="65"/>
      <c r="B11" s="70"/>
      <c r="C11" s="71"/>
      <c r="D11" s="68"/>
      <c r="E11" s="339"/>
      <c r="F11" s="339"/>
      <c r="G11" s="339"/>
      <c r="H11" s="339"/>
      <c r="I11" s="339"/>
      <c r="J11" s="339"/>
      <c r="K11" s="339"/>
      <c r="L11" s="339"/>
      <c r="M11" s="339"/>
      <c r="N11" s="339"/>
      <c r="O11" s="339"/>
      <c r="P11" s="339"/>
      <c r="Q11" s="339"/>
      <c r="R11" s="339"/>
      <c r="S11" s="339"/>
      <c r="T11" s="339"/>
      <c r="U11" s="339"/>
      <c r="V11" s="339"/>
      <c r="W11" s="339"/>
      <c r="X11" s="339"/>
      <c r="Y11" s="69"/>
    </row>
    <row r="12" spans="1:29" ht="12" customHeight="1">
      <c r="A12" s="65"/>
      <c r="B12" s="70"/>
      <c r="C12" s="71"/>
      <c r="D12" s="68"/>
      <c r="E12" s="339"/>
      <c r="F12" s="339"/>
      <c r="G12" s="339"/>
      <c r="H12" s="339"/>
      <c r="I12" s="339"/>
      <c r="J12" s="339"/>
      <c r="K12" s="339"/>
      <c r="L12" s="339"/>
      <c r="M12" s="339"/>
      <c r="N12" s="339"/>
      <c r="O12" s="339"/>
      <c r="P12" s="339"/>
      <c r="Q12" s="339"/>
      <c r="R12" s="339"/>
      <c r="S12" s="339"/>
      <c r="T12" s="339"/>
      <c r="U12" s="339"/>
      <c r="V12" s="339"/>
      <c r="W12" s="339"/>
      <c r="X12" s="339"/>
      <c r="Y12" s="69"/>
    </row>
    <row r="13" spans="1:29" ht="38.25" customHeight="1">
      <c r="A13" s="65"/>
      <c r="B13" s="70"/>
      <c r="C13" s="71"/>
      <c r="D13" s="68"/>
      <c r="E13" s="339"/>
      <c r="F13" s="339"/>
      <c r="G13" s="339"/>
      <c r="H13" s="339"/>
      <c r="I13" s="339"/>
      <c r="J13" s="339"/>
      <c r="K13" s="339"/>
      <c r="L13" s="339"/>
      <c r="M13" s="339"/>
      <c r="N13" s="339"/>
      <c r="O13" s="339"/>
      <c r="P13" s="339"/>
      <c r="Q13" s="339"/>
      <c r="R13" s="339"/>
      <c r="S13" s="339"/>
      <c r="T13" s="339"/>
      <c r="U13" s="339"/>
      <c r="V13" s="339"/>
      <c r="W13" s="339"/>
      <c r="X13" s="339"/>
      <c r="Y13" s="72"/>
    </row>
    <row r="14" spans="1:29" ht="15" customHeight="1">
      <c r="A14" s="65"/>
      <c r="B14" s="70"/>
      <c r="C14" s="71"/>
      <c r="D14" s="68"/>
      <c r="E14" s="339" t="s">
        <v>257</v>
      </c>
      <c r="F14" s="339"/>
      <c r="G14" s="339"/>
      <c r="H14" s="339"/>
      <c r="I14" s="339"/>
      <c r="J14" s="339"/>
      <c r="K14" s="339"/>
      <c r="L14" s="339"/>
      <c r="M14" s="339"/>
      <c r="N14" s="339"/>
      <c r="O14" s="339"/>
      <c r="P14" s="339"/>
      <c r="Q14" s="339"/>
      <c r="R14" s="339"/>
      <c r="S14" s="339"/>
      <c r="T14" s="339"/>
      <c r="U14" s="339"/>
      <c r="V14" s="339"/>
      <c r="W14" s="339"/>
      <c r="X14" s="339"/>
      <c r="Y14" s="69"/>
    </row>
    <row r="15" spans="1:29" ht="15">
      <c r="A15" s="65"/>
      <c r="B15" s="70"/>
      <c r="C15" s="71"/>
      <c r="D15" s="68"/>
      <c r="E15" s="339"/>
      <c r="F15" s="339"/>
      <c r="G15" s="339"/>
      <c r="H15" s="339"/>
      <c r="I15" s="339"/>
      <c r="J15" s="339"/>
      <c r="K15" s="339"/>
      <c r="L15" s="339"/>
      <c r="M15" s="339"/>
      <c r="N15" s="339"/>
      <c r="O15" s="339"/>
      <c r="P15" s="339"/>
      <c r="Q15" s="339"/>
      <c r="R15" s="339"/>
      <c r="S15" s="339"/>
      <c r="T15" s="339"/>
      <c r="U15" s="339"/>
      <c r="V15" s="339"/>
      <c r="W15" s="339"/>
      <c r="X15" s="339"/>
      <c r="Y15" s="69"/>
    </row>
    <row r="16" spans="1:29" ht="15">
      <c r="A16" s="65"/>
      <c r="B16" s="70"/>
      <c r="C16" s="71"/>
      <c r="D16" s="68"/>
      <c r="E16" s="339"/>
      <c r="F16" s="339"/>
      <c r="G16" s="339"/>
      <c r="H16" s="339"/>
      <c r="I16" s="339"/>
      <c r="J16" s="339"/>
      <c r="K16" s="339"/>
      <c r="L16" s="339"/>
      <c r="M16" s="339"/>
      <c r="N16" s="339"/>
      <c r="O16" s="339"/>
      <c r="P16" s="339"/>
      <c r="Q16" s="339"/>
      <c r="R16" s="339"/>
      <c r="S16" s="339"/>
      <c r="T16" s="339"/>
      <c r="U16" s="339"/>
      <c r="V16" s="339"/>
      <c r="W16" s="339"/>
      <c r="X16" s="339"/>
      <c r="Y16" s="69"/>
    </row>
    <row r="17" spans="1:25" ht="15" customHeight="1">
      <c r="A17" s="65"/>
      <c r="B17" s="70"/>
      <c r="C17" s="71"/>
      <c r="D17" s="68"/>
      <c r="E17" s="339"/>
      <c r="F17" s="339"/>
      <c r="G17" s="339"/>
      <c r="H17" s="339"/>
      <c r="I17" s="339"/>
      <c r="J17" s="339"/>
      <c r="K17" s="339"/>
      <c r="L17" s="339"/>
      <c r="M17" s="339"/>
      <c r="N17" s="339"/>
      <c r="O17" s="339"/>
      <c r="P17" s="339"/>
      <c r="Q17" s="339"/>
      <c r="R17" s="339"/>
      <c r="S17" s="339"/>
      <c r="T17" s="339"/>
      <c r="U17" s="339"/>
      <c r="V17" s="339"/>
      <c r="W17" s="339"/>
      <c r="X17" s="339"/>
      <c r="Y17" s="69"/>
    </row>
    <row r="18" spans="1:25" ht="15">
      <c r="A18" s="65"/>
      <c r="B18" s="70"/>
      <c r="C18" s="71"/>
      <c r="D18" s="68"/>
      <c r="E18" s="339"/>
      <c r="F18" s="339"/>
      <c r="G18" s="339"/>
      <c r="H18" s="339"/>
      <c r="I18" s="339"/>
      <c r="J18" s="339"/>
      <c r="K18" s="339"/>
      <c r="L18" s="339"/>
      <c r="M18" s="339"/>
      <c r="N18" s="339"/>
      <c r="O18" s="339"/>
      <c r="P18" s="339"/>
      <c r="Q18" s="339"/>
      <c r="R18" s="339"/>
      <c r="S18" s="339"/>
      <c r="T18" s="339"/>
      <c r="U18" s="339"/>
      <c r="V18" s="339"/>
      <c r="W18" s="339"/>
      <c r="X18" s="339"/>
      <c r="Y18" s="69"/>
    </row>
    <row r="19" spans="1:25" ht="59.25" customHeight="1">
      <c r="A19" s="65"/>
      <c r="B19" s="70"/>
      <c r="C19" s="71"/>
      <c r="D19" s="73"/>
      <c r="E19" s="339"/>
      <c r="F19" s="339"/>
      <c r="G19" s="339"/>
      <c r="H19" s="339"/>
      <c r="I19" s="339"/>
      <c r="J19" s="339"/>
      <c r="K19" s="339"/>
      <c r="L19" s="339"/>
      <c r="M19" s="339"/>
      <c r="N19" s="339"/>
      <c r="O19" s="339"/>
      <c r="P19" s="339"/>
      <c r="Q19" s="339"/>
      <c r="R19" s="339"/>
      <c r="S19" s="339"/>
      <c r="T19" s="339"/>
      <c r="U19" s="339"/>
      <c r="V19" s="339"/>
      <c r="W19" s="339"/>
      <c r="X19" s="339"/>
      <c r="Y19" s="69"/>
    </row>
    <row r="20" spans="1:25" ht="15" hidden="1">
      <c r="A20" s="65"/>
      <c r="B20" s="70"/>
      <c r="C20" s="71"/>
      <c r="D20" s="73"/>
      <c r="E20" s="74"/>
      <c r="F20" s="74"/>
      <c r="G20" s="74"/>
      <c r="H20" s="74"/>
      <c r="I20" s="74"/>
      <c r="J20" s="74"/>
      <c r="K20" s="74"/>
      <c r="L20" s="74"/>
      <c r="M20" s="74"/>
      <c r="N20" s="74"/>
      <c r="O20" s="74"/>
      <c r="P20" s="74"/>
      <c r="Q20" s="74"/>
      <c r="R20" s="74"/>
      <c r="S20" s="74"/>
      <c r="T20" s="74"/>
      <c r="U20" s="74"/>
      <c r="V20" s="74"/>
      <c r="W20" s="74"/>
      <c r="X20" s="74"/>
      <c r="Y20" s="69"/>
    </row>
    <row r="21" spans="1:25" ht="14.25" hidden="1" customHeight="1">
      <c r="A21" s="65"/>
      <c r="B21" s="70"/>
      <c r="C21" s="71"/>
      <c r="D21" s="66"/>
      <c r="E21" s="75" t="s">
        <v>171</v>
      </c>
      <c r="F21" s="333" t="s">
        <v>172</v>
      </c>
      <c r="G21" s="334"/>
      <c r="H21" s="334"/>
      <c r="I21" s="334"/>
      <c r="J21" s="334"/>
      <c r="K21" s="334"/>
      <c r="L21" s="334"/>
      <c r="M21" s="334"/>
      <c r="N21" s="76"/>
      <c r="O21" s="77" t="s">
        <v>171</v>
      </c>
      <c r="P21" s="335" t="s">
        <v>173</v>
      </c>
      <c r="Q21" s="336"/>
      <c r="R21" s="336"/>
      <c r="S21" s="336"/>
      <c r="T21" s="336"/>
      <c r="U21" s="336"/>
      <c r="V21" s="336"/>
      <c r="W21" s="336"/>
      <c r="X21" s="336"/>
      <c r="Y21" s="69"/>
    </row>
    <row r="22" spans="1:25" ht="14.25" hidden="1" customHeight="1">
      <c r="A22" s="65"/>
      <c r="B22" s="70"/>
      <c r="C22" s="71"/>
      <c r="D22" s="66"/>
      <c r="E22" s="78" t="s">
        <v>171</v>
      </c>
      <c r="F22" s="333" t="s">
        <v>174</v>
      </c>
      <c r="G22" s="334"/>
      <c r="H22" s="334"/>
      <c r="I22" s="334"/>
      <c r="J22" s="334"/>
      <c r="K22" s="334"/>
      <c r="L22" s="334"/>
      <c r="M22" s="334"/>
      <c r="N22" s="76"/>
      <c r="O22" s="79" t="s">
        <v>171</v>
      </c>
      <c r="P22" s="335" t="s">
        <v>175</v>
      </c>
      <c r="Q22" s="336"/>
      <c r="R22" s="336"/>
      <c r="S22" s="336"/>
      <c r="T22" s="336"/>
      <c r="U22" s="336"/>
      <c r="V22" s="336"/>
      <c r="W22" s="336"/>
      <c r="X22" s="336"/>
      <c r="Y22" s="69"/>
    </row>
    <row r="23" spans="1:25" ht="27" hidden="1" customHeight="1">
      <c r="A23" s="65"/>
      <c r="B23" s="70"/>
      <c r="C23" s="71"/>
      <c r="D23" s="66"/>
      <c r="E23" s="68"/>
      <c r="F23" s="68"/>
      <c r="G23" s="68"/>
      <c r="H23" s="68"/>
      <c r="I23" s="68"/>
      <c r="J23" s="68"/>
      <c r="K23" s="68"/>
      <c r="L23" s="68"/>
      <c r="M23" s="68"/>
      <c r="N23" s="68"/>
      <c r="O23" s="68"/>
      <c r="P23" s="68"/>
      <c r="Q23" s="68"/>
      <c r="R23" s="68"/>
      <c r="S23" s="68"/>
      <c r="T23" s="68"/>
      <c r="U23" s="68"/>
      <c r="V23" s="68"/>
      <c r="W23" s="68"/>
      <c r="X23" s="68"/>
      <c r="Y23" s="69"/>
    </row>
    <row r="24" spans="1:25" ht="10.5" hidden="1" customHeight="1">
      <c r="A24" s="65"/>
      <c r="B24" s="70"/>
      <c r="C24" s="71"/>
      <c r="D24" s="66"/>
      <c r="E24" s="68"/>
      <c r="F24" s="68"/>
      <c r="G24" s="68"/>
      <c r="H24" s="68"/>
      <c r="I24" s="68"/>
      <c r="J24" s="68"/>
      <c r="K24" s="68"/>
      <c r="L24" s="68"/>
      <c r="M24" s="68"/>
      <c r="N24" s="68"/>
      <c r="O24" s="68"/>
      <c r="P24" s="68"/>
      <c r="Q24" s="68"/>
      <c r="R24" s="68"/>
      <c r="S24" s="68"/>
      <c r="T24" s="68"/>
      <c r="U24" s="68"/>
      <c r="V24" s="68"/>
      <c r="W24" s="68"/>
      <c r="X24" s="68"/>
      <c r="Y24" s="69"/>
    </row>
    <row r="25" spans="1:25" ht="27" hidden="1" customHeight="1">
      <c r="A25" s="65"/>
      <c r="B25" s="70"/>
      <c r="C25" s="71"/>
      <c r="D25" s="66"/>
      <c r="E25" s="68"/>
      <c r="F25" s="68"/>
      <c r="G25" s="68"/>
      <c r="H25" s="68"/>
      <c r="I25" s="68"/>
      <c r="J25" s="68"/>
      <c r="K25" s="68"/>
      <c r="L25" s="68"/>
      <c r="M25" s="68"/>
      <c r="N25" s="68"/>
      <c r="O25" s="68"/>
      <c r="P25" s="68"/>
      <c r="Q25" s="68"/>
      <c r="R25" s="68"/>
      <c r="S25" s="68"/>
      <c r="T25" s="68"/>
      <c r="U25" s="68"/>
      <c r="V25" s="68"/>
      <c r="W25" s="68"/>
      <c r="X25" s="68"/>
      <c r="Y25" s="69"/>
    </row>
    <row r="26" spans="1:25" ht="12" hidden="1" customHeight="1">
      <c r="A26" s="65"/>
      <c r="B26" s="70"/>
      <c r="C26" s="71"/>
      <c r="D26" s="66"/>
      <c r="E26" s="68"/>
      <c r="F26" s="68"/>
      <c r="G26" s="68"/>
      <c r="H26" s="68"/>
      <c r="I26" s="68"/>
      <c r="J26" s="68"/>
      <c r="K26" s="68"/>
      <c r="L26" s="68"/>
      <c r="M26" s="68"/>
      <c r="N26" s="68"/>
      <c r="O26" s="68"/>
      <c r="P26" s="68"/>
      <c r="Q26" s="68"/>
      <c r="R26" s="68"/>
      <c r="S26" s="68"/>
      <c r="T26" s="68"/>
      <c r="U26" s="68"/>
      <c r="V26" s="68"/>
      <c r="W26" s="68"/>
      <c r="X26" s="68"/>
      <c r="Y26" s="69"/>
    </row>
    <row r="27" spans="1:25" ht="38.25" hidden="1" customHeight="1">
      <c r="A27" s="65"/>
      <c r="B27" s="70"/>
      <c r="C27" s="71"/>
      <c r="D27" s="66"/>
      <c r="E27" s="68"/>
      <c r="F27" s="68"/>
      <c r="G27" s="68"/>
      <c r="H27" s="68"/>
      <c r="I27" s="68"/>
      <c r="J27" s="68"/>
      <c r="K27" s="68"/>
      <c r="L27" s="68"/>
      <c r="M27" s="68"/>
      <c r="N27" s="68"/>
      <c r="O27" s="68"/>
      <c r="P27" s="68"/>
      <c r="Q27" s="68"/>
      <c r="R27" s="68"/>
      <c r="S27" s="68"/>
      <c r="T27" s="68"/>
      <c r="U27" s="68"/>
      <c r="V27" s="68"/>
      <c r="W27" s="68"/>
      <c r="X27" s="68"/>
      <c r="Y27" s="69"/>
    </row>
    <row r="28" spans="1:25" ht="15" hidden="1">
      <c r="A28" s="65"/>
      <c r="B28" s="70"/>
      <c r="C28" s="71"/>
      <c r="D28" s="66"/>
      <c r="E28" s="68"/>
      <c r="F28" s="68"/>
      <c r="G28" s="68"/>
      <c r="H28" s="68"/>
      <c r="I28" s="68"/>
      <c r="J28" s="68"/>
      <c r="K28" s="68"/>
      <c r="L28" s="68"/>
      <c r="M28" s="68"/>
      <c r="N28" s="68"/>
      <c r="O28" s="68"/>
      <c r="P28" s="68"/>
      <c r="Q28" s="68"/>
      <c r="R28" s="68"/>
      <c r="S28" s="68"/>
      <c r="T28" s="68"/>
      <c r="U28" s="68"/>
      <c r="V28" s="68"/>
      <c r="W28" s="68"/>
      <c r="X28" s="68"/>
      <c r="Y28" s="69"/>
    </row>
    <row r="29" spans="1:25" ht="15" hidden="1">
      <c r="A29" s="65"/>
      <c r="B29" s="70"/>
      <c r="C29" s="71"/>
      <c r="D29" s="66"/>
      <c r="E29" s="68"/>
      <c r="F29" s="68"/>
      <c r="G29" s="68"/>
      <c r="H29" s="68"/>
      <c r="I29" s="68"/>
      <c r="J29" s="68"/>
      <c r="K29" s="68"/>
      <c r="L29" s="68"/>
      <c r="M29" s="68"/>
      <c r="N29" s="68"/>
      <c r="O29" s="68"/>
      <c r="P29" s="68"/>
      <c r="Q29" s="68"/>
      <c r="R29" s="68"/>
      <c r="S29" s="68"/>
      <c r="T29" s="68"/>
      <c r="U29" s="68"/>
      <c r="V29" s="68"/>
      <c r="W29" s="68"/>
      <c r="X29" s="68"/>
      <c r="Y29" s="69"/>
    </row>
    <row r="30" spans="1:25" ht="15" hidden="1">
      <c r="A30" s="65"/>
      <c r="B30" s="70"/>
      <c r="C30" s="71"/>
      <c r="D30" s="66"/>
      <c r="E30" s="68"/>
      <c r="F30" s="68"/>
      <c r="G30" s="68"/>
      <c r="H30" s="68"/>
      <c r="I30" s="68"/>
      <c r="J30" s="68"/>
      <c r="K30" s="68"/>
      <c r="L30" s="68"/>
      <c r="M30" s="68"/>
      <c r="N30" s="68"/>
      <c r="O30" s="68"/>
      <c r="P30" s="68"/>
      <c r="Q30" s="68"/>
      <c r="R30" s="68"/>
      <c r="S30" s="68"/>
      <c r="T30" s="68"/>
      <c r="U30" s="68"/>
      <c r="V30" s="68"/>
      <c r="W30" s="68"/>
      <c r="X30" s="68"/>
      <c r="Y30" s="69"/>
    </row>
    <row r="31" spans="1:25" ht="15" hidden="1">
      <c r="A31" s="65"/>
      <c r="B31" s="70"/>
      <c r="C31" s="71"/>
      <c r="D31" s="66"/>
      <c r="E31" s="68"/>
      <c r="F31" s="68"/>
      <c r="G31" s="68"/>
      <c r="H31" s="68"/>
      <c r="I31" s="68"/>
      <c r="J31" s="68"/>
      <c r="K31" s="68"/>
      <c r="L31" s="68"/>
      <c r="M31" s="68"/>
      <c r="N31" s="68"/>
      <c r="O31" s="68"/>
      <c r="P31" s="68"/>
      <c r="Q31" s="68"/>
      <c r="R31" s="68"/>
      <c r="S31" s="68"/>
      <c r="T31" s="68"/>
      <c r="U31" s="68"/>
      <c r="V31" s="68"/>
      <c r="W31" s="68"/>
      <c r="X31" s="68"/>
      <c r="Y31" s="69"/>
    </row>
    <row r="32" spans="1:25" ht="15" hidden="1">
      <c r="A32" s="65"/>
      <c r="B32" s="70"/>
      <c r="C32" s="71"/>
      <c r="D32" s="66"/>
      <c r="E32" s="68"/>
      <c r="F32" s="68"/>
      <c r="G32" s="68"/>
      <c r="H32" s="68"/>
      <c r="I32" s="68"/>
      <c r="J32" s="68"/>
      <c r="K32" s="68"/>
      <c r="L32" s="68"/>
      <c r="M32" s="68"/>
      <c r="N32" s="68"/>
      <c r="O32" s="68"/>
      <c r="P32" s="68"/>
      <c r="Q32" s="68"/>
      <c r="R32" s="68"/>
      <c r="S32" s="68"/>
      <c r="T32" s="68"/>
      <c r="U32" s="68"/>
      <c r="V32" s="68"/>
      <c r="W32" s="68"/>
      <c r="X32" s="68"/>
      <c r="Y32" s="69"/>
    </row>
    <row r="33" spans="1:25" ht="18.75" hidden="1" customHeight="1">
      <c r="A33" s="65"/>
      <c r="B33" s="70"/>
      <c r="C33" s="71"/>
      <c r="D33" s="73"/>
      <c r="E33" s="74"/>
      <c r="F33" s="74"/>
      <c r="G33" s="74"/>
      <c r="H33" s="74"/>
      <c r="I33" s="74"/>
      <c r="J33" s="74"/>
      <c r="K33" s="74"/>
      <c r="L33" s="74"/>
      <c r="M33" s="74"/>
      <c r="N33" s="74"/>
      <c r="O33" s="74"/>
      <c r="P33" s="74"/>
      <c r="Q33" s="74"/>
      <c r="R33" s="74"/>
      <c r="S33" s="74"/>
      <c r="T33" s="74"/>
      <c r="U33" s="74"/>
      <c r="V33" s="74"/>
      <c r="W33" s="74"/>
      <c r="X33" s="74"/>
      <c r="Y33" s="69"/>
    </row>
    <row r="34" spans="1:25" ht="15" hidden="1">
      <c r="A34" s="65"/>
      <c r="B34" s="70"/>
      <c r="C34" s="71"/>
      <c r="D34" s="73"/>
      <c r="E34" s="74"/>
      <c r="F34" s="74"/>
      <c r="G34" s="74"/>
      <c r="H34" s="74"/>
      <c r="I34" s="74"/>
      <c r="J34" s="74"/>
      <c r="K34" s="74"/>
      <c r="L34" s="74"/>
      <c r="M34" s="74"/>
      <c r="N34" s="74"/>
      <c r="O34" s="74"/>
      <c r="P34" s="74"/>
      <c r="Q34" s="74"/>
      <c r="R34" s="74"/>
      <c r="S34" s="74"/>
      <c r="T34" s="74"/>
      <c r="U34" s="74"/>
      <c r="V34" s="74"/>
      <c r="W34" s="74"/>
      <c r="X34" s="74"/>
      <c r="Y34" s="69"/>
    </row>
    <row r="35" spans="1:25" ht="24" hidden="1" customHeight="1">
      <c r="A35" s="65"/>
      <c r="B35" s="70"/>
      <c r="C35" s="71"/>
      <c r="D35" s="66"/>
      <c r="E35" s="338" t="s">
        <v>354</v>
      </c>
      <c r="F35" s="338"/>
      <c r="G35" s="338"/>
      <c r="H35" s="338"/>
      <c r="I35" s="338"/>
      <c r="J35" s="338"/>
      <c r="K35" s="338"/>
      <c r="L35" s="338"/>
      <c r="M35" s="338"/>
      <c r="N35" s="338"/>
      <c r="O35" s="338"/>
      <c r="P35" s="338"/>
      <c r="Q35" s="338"/>
      <c r="R35" s="338"/>
      <c r="S35" s="338"/>
      <c r="T35" s="338"/>
      <c r="U35" s="338"/>
      <c r="V35" s="338"/>
      <c r="W35" s="338"/>
      <c r="X35" s="338"/>
      <c r="Y35" s="69"/>
    </row>
    <row r="36" spans="1:25" ht="38.25" hidden="1" customHeight="1">
      <c r="A36" s="65"/>
      <c r="B36" s="70"/>
      <c r="C36" s="71"/>
      <c r="D36" s="66"/>
      <c r="E36" s="338"/>
      <c r="F36" s="338"/>
      <c r="G36" s="338"/>
      <c r="H36" s="338"/>
      <c r="I36" s="338"/>
      <c r="J36" s="338"/>
      <c r="K36" s="338"/>
      <c r="L36" s="338"/>
      <c r="M36" s="338"/>
      <c r="N36" s="338"/>
      <c r="O36" s="338"/>
      <c r="P36" s="338"/>
      <c r="Q36" s="338"/>
      <c r="R36" s="338"/>
      <c r="S36" s="338"/>
      <c r="T36" s="338"/>
      <c r="U36" s="338"/>
      <c r="V36" s="338"/>
      <c r="W36" s="338"/>
      <c r="X36" s="338"/>
      <c r="Y36" s="69"/>
    </row>
    <row r="37" spans="1:25" ht="9.75" hidden="1" customHeight="1">
      <c r="A37" s="65"/>
      <c r="B37" s="70"/>
      <c r="C37" s="71"/>
      <c r="D37" s="66"/>
      <c r="E37" s="338"/>
      <c r="F37" s="338"/>
      <c r="G37" s="338"/>
      <c r="H37" s="338"/>
      <c r="I37" s="338"/>
      <c r="J37" s="338"/>
      <c r="K37" s="338"/>
      <c r="L37" s="338"/>
      <c r="M37" s="338"/>
      <c r="N37" s="338"/>
      <c r="O37" s="338"/>
      <c r="P37" s="338"/>
      <c r="Q37" s="338"/>
      <c r="R37" s="338"/>
      <c r="S37" s="338"/>
      <c r="T37" s="338"/>
      <c r="U37" s="338"/>
      <c r="V37" s="338"/>
      <c r="W37" s="338"/>
      <c r="X37" s="338"/>
      <c r="Y37" s="69"/>
    </row>
    <row r="38" spans="1:25" ht="51" hidden="1" customHeight="1">
      <c r="A38" s="65"/>
      <c r="B38" s="70"/>
      <c r="C38" s="71"/>
      <c r="D38" s="66"/>
      <c r="E38" s="338"/>
      <c r="F38" s="338"/>
      <c r="G38" s="338"/>
      <c r="H38" s="338"/>
      <c r="I38" s="338"/>
      <c r="J38" s="338"/>
      <c r="K38" s="338"/>
      <c r="L38" s="338"/>
      <c r="M38" s="338"/>
      <c r="N38" s="338"/>
      <c r="O38" s="338"/>
      <c r="P38" s="338"/>
      <c r="Q38" s="338"/>
      <c r="R38" s="338"/>
      <c r="S38" s="338"/>
      <c r="T38" s="338"/>
      <c r="U38" s="338"/>
      <c r="V38" s="338"/>
      <c r="W38" s="338"/>
      <c r="X38" s="338"/>
      <c r="Y38" s="69"/>
    </row>
    <row r="39" spans="1:25" ht="15" hidden="1" customHeight="1">
      <c r="A39" s="65"/>
      <c r="B39" s="70"/>
      <c r="C39" s="71"/>
      <c r="D39" s="66"/>
      <c r="E39" s="338"/>
      <c r="F39" s="338"/>
      <c r="G39" s="338"/>
      <c r="H39" s="338"/>
      <c r="I39" s="338"/>
      <c r="J39" s="338"/>
      <c r="K39" s="338"/>
      <c r="L39" s="338"/>
      <c r="M39" s="338"/>
      <c r="N39" s="338"/>
      <c r="O39" s="338"/>
      <c r="P39" s="338"/>
      <c r="Q39" s="338"/>
      <c r="R39" s="338"/>
      <c r="S39" s="338"/>
      <c r="T39" s="338"/>
      <c r="U39" s="338"/>
      <c r="V39" s="338"/>
      <c r="W39" s="338"/>
      <c r="X39" s="338"/>
      <c r="Y39" s="69"/>
    </row>
    <row r="40" spans="1:25" ht="12" hidden="1" customHeight="1">
      <c r="A40" s="65"/>
      <c r="B40" s="70"/>
      <c r="C40" s="71"/>
      <c r="D40" s="66"/>
      <c r="E40" s="342"/>
      <c r="F40" s="342"/>
      <c r="G40" s="342"/>
      <c r="H40" s="342"/>
      <c r="I40" s="342"/>
      <c r="J40" s="342"/>
      <c r="K40" s="342"/>
      <c r="L40" s="342"/>
      <c r="M40" s="342"/>
      <c r="N40" s="342"/>
      <c r="O40" s="342"/>
      <c r="P40" s="342"/>
      <c r="Q40" s="342"/>
      <c r="R40" s="342"/>
      <c r="S40" s="342"/>
      <c r="T40" s="342"/>
      <c r="U40" s="342"/>
      <c r="V40" s="342"/>
      <c r="W40" s="342"/>
      <c r="X40" s="342"/>
      <c r="Y40" s="69"/>
    </row>
    <row r="41" spans="1:25" ht="38.25" hidden="1" customHeight="1">
      <c r="A41" s="65"/>
      <c r="B41" s="70"/>
      <c r="C41" s="71"/>
      <c r="D41" s="66"/>
      <c r="E41" s="338"/>
      <c r="F41" s="338"/>
      <c r="G41" s="338"/>
      <c r="H41" s="338"/>
      <c r="I41" s="338"/>
      <c r="J41" s="338"/>
      <c r="K41" s="338"/>
      <c r="L41" s="338"/>
      <c r="M41" s="338"/>
      <c r="N41" s="338"/>
      <c r="O41" s="338"/>
      <c r="P41" s="338"/>
      <c r="Q41" s="338"/>
      <c r="R41" s="338"/>
      <c r="S41" s="338"/>
      <c r="T41" s="338"/>
      <c r="U41" s="338"/>
      <c r="V41" s="338"/>
      <c r="W41" s="338"/>
      <c r="X41" s="338"/>
      <c r="Y41" s="69"/>
    </row>
    <row r="42" spans="1:25" ht="15" hidden="1">
      <c r="A42" s="65"/>
      <c r="B42" s="70"/>
      <c r="C42" s="71"/>
      <c r="D42" s="66"/>
      <c r="E42" s="338"/>
      <c r="F42" s="338"/>
      <c r="G42" s="338"/>
      <c r="H42" s="338"/>
      <c r="I42" s="338"/>
      <c r="J42" s="338"/>
      <c r="K42" s="338"/>
      <c r="L42" s="338"/>
      <c r="M42" s="338"/>
      <c r="N42" s="338"/>
      <c r="O42" s="338"/>
      <c r="P42" s="338"/>
      <c r="Q42" s="338"/>
      <c r="R42" s="338"/>
      <c r="S42" s="338"/>
      <c r="T42" s="338"/>
      <c r="U42" s="338"/>
      <c r="V42" s="338"/>
      <c r="W42" s="338"/>
      <c r="X42" s="338"/>
      <c r="Y42" s="69"/>
    </row>
    <row r="43" spans="1:25" ht="15" hidden="1">
      <c r="A43" s="65"/>
      <c r="B43" s="70"/>
      <c r="C43" s="71"/>
      <c r="D43" s="66"/>
      <c r="E43" s="338"/>
      <c r="F43" s="338"/>
      <c r="G43" s="338"/>
      <c r="H43" s="338"/>
      <c r="I43" s="338"/>
      <c r="J43" s="338"/>
      <c r="K43" s="338"/>
      <c r="L43" s="338"/>
      <c r="M43" s="338"/>
      <c r="N43" s="338"/>
      <c r="O43" s="338"/>
      <c r="P43" s="338"/>
      <c r="Q43" s="338"/>
      <c r="R43" s="338"/>
      <c r="S43" s="338"/>
      <c r="T43" s="338"/>
      <c r="U43" s="338"/>
      <c r="V43" s="338"/>
      <c r="W43" s="338"/>
      <c r="X43" s="338"/>
      <c r="Y43" s="69"/>
    </row>
    <row r="44" spans="1:25" ht="33.75" hidden="1" customHeight="1">
      <c r="A44" s="65"/>
      <c r="B44" s="70"/>
      <c r="C44" s="71"/>
      <c r="D44" s="73"/>
      <c r="E44" s="338"/>
      <c r="F44" s="338"/>
      <c r="G44" s="338"/>
      <c r="H44" s="338"/>
      <c r="I44" s="338"/>
      <c r="J44" s="338"/>
      <c r="K44" s="338"/>
      <c r="L44" s="338"/>
      <c r="M44" s="338"/>
      <c r="N44" s="338"/>
      <c r="O44" s="338"/>
      <c r="P44" s="338"/>
      <c r="Q44" s="338"/>
      <c r="R44" s="338"/>
      <c r="S44" s="338"/>
      <c r="T44" s="338"/>
      <c r="U44" s="338"/>
      <c r="V44" s="338"/>
      <c r="W44" s="338"/>
      <c r="X44" s="338"/>
      <c r="Y44" s="69"/>
    </row>
    <row r="45" spans="1:25" ht="15" hidden="1">
      <c r="A45" s="65"/>
      <c r="B45" s="70"/>
      <c r="C45" s="71"/>
      <c r="D45" s="73"/>
      <c r="E45" s="338"/>
      <c r="F45" s="338"/>
      <c r="G45" s="338"/>
      <c r="H45" s="338"/>
      <c r="I45" s="338"/>
      <c r="J45" s="338"/>
      <c r="K45" s="338"/>
      <c r="L45" s="338"/>
      <c r="M45" s="338"/>
      <c r="N45" s="338"/>
      <c r="O45" s="338"/>
      <c r="P45" s="338"/>
      <c r="Q45" s="338"/>
      <c r="R45" s="338"/>
      <c r="S45" s="338"/>
      <c r="T45" s="338"/>
      <c r="U45" s="338"/>
      <c r="V45" s="338"/>
      <c r="W45" s="338"/>
      <c r="X45" s="338"/>
      <c r="Y45" s="69"/>
    </row>
    <row r="46" spans="1:25" ht="24" hidden="1" customHeight="1">
      <c r="A46" s="65"/>
      <c r="B46" s="70"/>
      <c r="C46" s="71"/>
      <c r="D46" s="66"/>
      <c r="E46" s="339" t="s">
        <v>181</v>
      </c>
      <c r="F46" s="339"/>
      <c r="G46" s="339"/>
      <c r="H46" s="339"/>
      <c r="I46" s="339"/>
      <c r="J46" s="339"/>
      <c r="K46" s="339"/>
      <c r="L46" s="339"/>
      <c r="M46" s="339"/>
      <c r="N46" s="339"/>
      <c r="O46" s="339"/>
      <c r="P46" s="339"/>
      <c r="Q46" s="339"/>
      <c r="R46" s="339"/>
      <c r="S46" s="339"/>
      <c r="T46" s="339"/>
      <c r="U46" s="339"/>
      <c r="V46" s="339"/>
      <c r="W46" s="339"/>
      <c r="X46" s="339"/>
      <c r="Y46" s="69"/>
    </row>
    <row r="47" spans="1:25" ht="37.5" hidden="1" customHeight="1">
      <c r="A47" s="65"/>
      <c r="B47" s="70"/>
      <c r="C47" s="71"/>
      <c r="D47" s="66"/>
      <c r="E47" s="339"/>
      <c r="F47" s="339"/>
      <c r="G47" s="339"/>
      <c r="H47" s="339"/>
      <c r="I47" s="339"/>
      <c r="J47" s="339"/>
      <c r="K47" s="339"/>
      <c r="L47" s="339"/>
      <c r="M47" s="339"/>
      <c r="N47" s="339"/>
      <c r="O47" s="339"/>
      <c r="P47" s="339"/>
      <c r="Q47" s="339"/>
      <c r="R47" s="339"/>
      <c r="S47" s="339"/>
      <c r="T47" s="339"/>
      <c r="U47" s="339"/>
      <c r="V47" s="339"/>
      <c r="W47" s="339"/>
      <c r="X47" s="339"/>
      <c r="Y47" s="69"/>
    </row>
    <row r="48" spans="1:25" ht="24" hidden="1" customHeight="1">
      <c r="A48" s="65"/>
      <c r="B48" s="70"/>
      <c r="C48" s="71"/>
      <c r="D48" s="66"/>
      <c r="E48" s="339"/>
      <c r="F48" s="339"/>
      <c r="G48" s="339"/>
      <c r="H48" s="339"/>
      <c r="I48" s="339"/>
      <c r="J48" s="339"/>
      <c r="K48" s="339"/>
      <c r="L48" s="339"/>
      <c r="M48" s="339"/>
      <c r="N48" s="339"/>
      <c r="O48" s="339"/>
      <c r="P48" s="339"/>
      <c r="Q48" s="339"/>
      <c r="R48" s="339"/>
      <c r="S48" s="339"/>
      <c r="T48" s="339"/>
      <c r="U48" s="339"/>
      <c r="V48" s="339"/>
      <c r="W48" s="339"/>
      <c r="X48" s="339"/>
      <c r="Y48" s="69"/>
    </row>
    <row r="49" spans="1:25" ht="51" hidden="1" customHeight="1">
      <c r="A49" s="65"/>
      <c r="B49" s="70"/>
      <c r="C49" s="71"/>
      <c r="D49" s="66"/>
      <c r="E49" s="339"/>
      <c r="F49" s="339"/>
      <c r="G49" s="339"/>
      <c r="H49" s="339"/>
      <c r="I49" s="339"/>
      <c r="J49" s="339"/>
      <c r="K49" s="339"/>
      <c r="L49" s="339"/>
      <c r="M49" s="339"/>
      <c r="N49" s="339"/>
      <c r="O49" s="339"/>
      <c r="P49" s="339"/>
      <c r="Q49" s="339"/>
      <c r="R49" s="339"/>
      <c r="S49" s="339"/>
      <c r="T49" s="339"/>
      <c r="U49" s="339"/>
      <c r="V49" s="339"/>
      <c r="W49" s="339"/>
      <c r="X49" s="339"/>
      <c r="Y49" s="69"/>
    </row>
    <row r="50" spans="1:25" ht="15" hidden="1">
      <c r="A50" s="65"/>
      <c r="B50" s="70"/>
      <c r="C50" s="71"/>
      <c r="D50" s="66"/>
      <c r="E50" s="339"/>
      <c r="F50" s="339"/>
      <c r="G50" s="339"/>
      <c r="H50" s="339"/>
      <c r="I50" s="339"/>
      <c r="J50" s="339"/>
      <c r="K50" s="339"/>
      <c r="L50" s="339"/>
      <c r="M50" s="339"/>
      <c r="N50" s="339"/>
      <c r="O50" s="339"/>
      <c r="P50" s="339"/>
      <c r="Q50" s="339"/>
      <c r="R50" s="339"/>
      <c r="S50" s="339"/>
      <c r="T50" s="339"/>
      <c r="U50" s="339"/>
      <c r="V50" s="339"/>
      <c r="W50" s="339"/>
      <c r="X50" s="339"/>
      <c r="Y50" s="69"/>
    </row>
    <row r="51" spans="1:25" ht="15" hidden="1">
      <c r="A51" s="65"/>
      <c r="B51" s="70"/>
      <c r="C51" s="71"/>
      <c r="D51" s="66"/>
      <c r="E51" s="339"/>
      <c r="F51" s="339"/>
      <c r="G51" s="339"/>
      <c r="H51" s="339"/>
      <c r="I51" s="339"/>
      <c r="J51" s="339"/>
      <c r="K51" s="339"/>
      <c r="L51" s="339"/>
      <c r="M51" s="339"/>
      <c r="N51" s="339"/>
      <c r="O51" s="339"/>
      <c r="P51" s="339"/>
      <c r="Q51" s="339"/>
      <c r="R51" s="339"/>
      <c r="S51" s="339"/>
      <c r="T51" s="339"/>
      <c r="U51" s="339"/>
      <c r="V51" s="339"/>
      <c r="W51" s="339"/>
      <c r="X51" s="339"/>
      <c r="Y51" s="69"/>
    </row>
    <row r="52" spans="1:25" ht="15" hidden="1">
      <c r="A52" s="65"/>
      <c r="B52" s="70"/>
      <c r="C52" s="71"/>
      <c r="D52" s="66"/>
      <c r="E52" s="339"/>
      <c r="F52" s="339"/>
      <c r="G52" s="339"/>
      <c r="H52" s="339"/>
      <c r="I52" s="339"/>
      <c r="J52" s="339"/>
      <c r="K52" s="339"/>
      <c r="L52" s="339"/>
      <c r="M52" s="339"/>
      <c r="N52" s="339"/>
      <c r="O52" s="339"/>
      <c r="P52" s="339"/>
      <c r="Q52" s="339"/>
      <c r="R52" s="339"/>
      <c r="S52" s="339"/>
      <c r="T52" s="339"/>
      <c r="U52" s="339"/>
      <c r="V52" s="339"/>
      <c r="W52" s="339"/>
      <c r="X52" s="339"/>
      <c r="Y52" s="69"/>
    </row>
    <row r="53" spans="1:25" ht="15" hidden="1">
      <c r="A53" s="65"/>
      <c r="B53" s="70"/>
      <c r="C53" s="71"/>
      <c r="D53" s="66"/>
      <c r="E53" s="339"/>
      <c r="F53" s="339"/>
      <c r="G53" s="339"/>
      <c r="H53" s="339"/>
      <c r="I53" s="339"/>
      <c r="J53" s="339"/>
      <c r="K53" s="339"/>
      <c r="L53" s="339"/>
      <c r="M53" s="339"/>
      <c r="N53" s="339"/>
      <c r="O53" s="339"/>
      <c r="P53" s="339"/>
      <c r="Q53" s="339"/>
      <c r="R53" s="339"/>
      <c r="S53" s="339"/>
      <c r="T53" s="339"/>
      <c r="U53" s="339"/>
      <c r="V53" s="339"/>
      <c r="W53" s="339"/>
      <c r="X53" s="339"/>
      <c r="Y53" s="69"/>
    </row>
    <row r="54" spans="1:25" ht="15" hidden="1">
      <c r="A54" s="65"/>
      <c r="B54" s="70"/>
      <c r="C54" s="71"/>
      <c r="D54" s="66"/>
      <c r="E54" s="339"/>
      <c r="F54" s="339"/>
      <c r="G54" s="339"/>
      <c r="H54" s="339"/>
      <c r="I54" s="339"/>
      <c r="J54" s="339"/>
      <c r="K54" s="339"/>
      <c r="L54" s="339"/>
      <c r="M54" s="339"/>
      <c r="N54" s="339"/>
      <c r="O54" s="339"/>
      <c r="P54" s="339"/>
      <c r="Q54" s="339"/>
      <c r="R54" s="339"/>
      <c r="S54" s="339"/>
      <c r="T54" s="339"/>
      <c r="U54" s="339"/>
      <c r="V54" s="339"/>
      <c r="W54" s="339"/>
      <c r="X54" s="339"/>
      <c r="Y54" s="69"/>
    </row>
    <row r="55" spans="1:25" ht="15" hidden="1">
      <c r="A55" s="65"/>
      <c r="B55" s="70"/>
      <c r="C55" s="71"/>
      <c r="D55" s="66"/>
      <c r="E55" s="339"/>
      <c r="F55" s="339"/>
      <c r="G55" s="339"/>
      <c r="H55" s="339"/>
      <c r="I55" s="339"/>
      <c r="J55" s="339"/>
      <c r="K55" s="339"/>
      <c r="L55" s="339"/>
      <c r="M55" s="339"/>
      <c r="N55" s="339"/>
      <c r="O55" s="339"/>
      <c r="P55" s="339"/>
      <c r="Q55" s="339"/>
      <c r="R55" s="339"/>
      <c r="S55" s="339"/>
      <c r="T55" s="339"/>
      <c r="U55" s="339"/>
      <c r="V55" s="339"/>
      <c r="W55" s="339"/>
      <c r="X55" s="339"/>
      <c r="Y55" s="69"/>
    </row>
    <row r="56" spans="1:25" ht="25.5" hidden="1" customHeight="1">
      <c r="A56" s="65"/>
      <c r="B56" s="70"/>
      <c r="C56" s="71"/>
      <c r="D56" s="73"/>
      <c r="E56" s="339"/>
      <c r="F56" s="339"/>
      <c r="G56" s="339"/>
      <c r="H56" s="339"/>
      <c r="I56" s="339"/>
      <c r="J56" s="339"/>
      <c r="K56" s="339"/>
      <c r="L56" s="339"/>
      <c r="M56" s="339"/>
      <c r="N56" s="339"/>
      <c r="O56" s="339"/>
      <c r="P56" s="339"/>
      <c r="Q56" s="339"/>
      <c r="R56" s="339"/>
      <c r="S56" s="339"/>
      <c r="T56" s="339"/>
      <c r="U56" s="339"/>
      <c r="V56" s="339"/>
      <c r="W56" s="339"/>
      <c r="X56" s="339"/>
      <c r="Y56" s="69"/>
    </row>
    <row r="57" spans="1:25" ht="15" hidden="1">
      <c r="A57" s="65"/>
      <c r="B57" s="70"/>
      <c r="C57" s="71"/>
      <c r="D57" s="73"/>
      <c r="E57" s="339"/>
      <c r="F57" s="339"/>
      <c r="G57" s="339"/>
      <c r="H57" s="339"/>
      <c r="I57" s="339"/>
      <c r="J57" s="339"/>
      <c r="K57" s="339"/>
      <c r="L57" s="339"/>
      <c r="M57" s="339"/>
      <c r="N57" s="339"/>
      <c r="O57" s="339"/>
      <c r="P57" s="339"/>
      <c r="Q57" s="339"/>
      <c r="R57" s="339"/>
      <c r="S57" s="339"/>
      <c r="T57" s="339"/>
      <c r="U57" s="339"/>
      <c r="V57" s="339"/>
      <c r="W57" s="339"/>
      <c r="X57" s="339"/>
      <c r="Y57" s="69"/>
    </row>
    <row r="58" spans="1:25" ht="15" hidden="1" customHeight="1">
      <c r="A58" s="65"/>
      <c r="B58" s="70"/>
      <c r="C58" s="71"/>
      <c r="D58" s="66"/>
      <c r="E58" s="340" t="s">
        <v>258</v>
      </c>
      <c r="F58" s="340"/>
      <c r="G58" s="340"/>
      <c r="H58" s="340"/>
      <c r="I58" s="340"/>
      <c r="J58" s="340"/>
      <c r="K58" s="337" t="s">
        <v>259</v>
      </c>
      <c r="L58" s="337"/>
      <c r="M58" s="337"/>
      <c r="N58" s="337"/>
      <c r="O58" s="337"/>
      <c r="P58" s="337"/>
      <c r="Q58" s="337"/>
      <c r="R58" s="337"/>
      <c r="S58" s="337"/>
      <c r="T58" s="337"/>
      <c r="U58" s="337"/>
      <c r="V58" s="337"/>
      <c r="W58" s="337"/>
      <c r="X58" s="337"/>
      <c r="Y58" s="69"/>
    </row>
    <row r="59" spans="1:25" ht="15" hidden="1" customHeight="1">
      <c r="A59" s="65"/>
      <c r="B59" s="70"/>
      <c r="C59" s="71"/>
      <c r="D59" s="66"/>
      <c r="E59" s="330" t="s">
        <v>121</v>
      </c>
      <c r="F59" s="330"/>
      <c r="G59" s="330"/>
      <c r="H59" s="330"/>
      <c r="I59" s="330"/>
      <c r="J59" s="330"/>
      <c r="K59" s="337" t="s">
        <v>260</v>
      </c>
      <c r="L59" s="337"/>
      <c r="M59" s="337"/>
      <c r="N59" s="337"/>
      <c r="O59" s="337"/>
      <c r="P59" s="337"/>
      <c r="Q59" s="337"/>
      <c r="R59" s="337"/>
      <c r="S59" s="337"/>
      <c r="T59" s="337"/>
      <c r="U59" s="337"/>
      <c r="V59" s="337"/>
      <c r="W59" s="337"/>
      <c r="X59" s="337"/>
      <c r="Y59" s="69"/>
    </row>
    <row r="60" spans="1:25" ht="15" hidden="1" customHeight="1">
      <c r="A60" s="65"/>
      <c r="B60" s="70"/>
      <c r="C60" s="71"/>
      <c r="D60" s="66"/>
      <c r="E60" s="343"/>
      <c r="F60" s="343"/>
      <c r="G60" s="343"/>
      <c r="H60" s="344"/>
      <c r="I60" s="344"/>
      <c r="J60" s="344"/>
      <c r="K60" s="344"/>
      <c r="L60" s="344"/>
      <c r="M60" s="344"/>
      <c r="N60" s="344"/>
      <c r="O60" s="344"/>
      <c r="P60" s="344"/>
      <c r="Q60" s="344"/>
      <c r="R60" s="344"/>
      <c r="S60" s="344"/>
      <c r="T60" s="344"/>
      <c r="U60" s="344"/>
      <c r="V60" s="344"/>
      <c r="W60" s="344"/>
      <c r="X60" s="344"/>
      <c r="Y60" s="69"/>
    </row>
    <row r="61" spans="1:25" ht="15" hidden="1">
      <c r="A61" s="65"/>
      <c r="B61" s="70"/>
      <c r="C61" s="71"/>
      <c r="D61" s="66"/>
      <c r="E61" s="81"/>
      <c r="F61" s="80"/>
      <c r="G61" s="82"/>
      <c r="H61" s="331"/>
      <c r="I61" s="331"/>
      <c r="J61" s="331"/>
      <c r="K61" s="331"/>
      <c r="L61" s="331"/>
      <c r="M61" s="331"/>
      <c r="N61" s="331"/>
      <c r="O61" s="331"/>
      <c r="P61" s="331"/>
      <c r="Q61" s="331"/>
      <c r="R61" s="331"/>
      <c r="S61" s="331"/>
      <c r="T61" s="331"/>
      <c r="U61" s="331"/>
      <c r="V61" s="331"/>
      <c r="W61" s="331"/>
      <c r="X61" s="331"/>
      <c r="Y61" s="69"/>
    </row>
    <row r="62" spans="1:25" ht="27.75" hidden="1" customHeight="1">
      <c r="A62" s="65"/>
      <c r="B62" s="70"/>
      <c r="C62" s="71"/>
      <c r="D62" s="66"/>
      <c r="E62" s="68"/>
      <c r="F62" s="68"/>
      <c r="G62" s="68"/>
      <c r="H62" s="68"/>
      <c r="I62" s="68"/>
      <c r="J62" s="68"/>
      <c r="K62" s="68"/>
      <c r="L62" s="68"/>
      <c r="M62" s="68"/>
      <c r="N62" s="68"/>
      <c r="O62" s="68"/>
      <c r="P62" s="68"/>
      <c r="Q62" s="68"/>
      <c r="R62" s="68"/>
      <c r="S62" s="68"/>
      <c r="T62" s="68"/>
      <c r="U62" s="68"/>
      <c r="V62" s="68"/>
      <c r="W62" s="68"/>
      <c r="X62" s="68"/>
      <c r="Y62" s="69"/>
    </row>
    <row r="63" spans="1:25" ht="15" hidden="1">
      <c r="A63" s="65"/>
      <c r="B63" s="70"/>
      <c r="C63" s="71"/>
      <c r="D63" s="66"/>
      <c r="E63" s="68"/>
      <c r="F63" s="68"/>
      <c r="G63" s="68"/>
      <c r="H63" s="68"/>
      <c r="I63" s="68"/>
      <c r="J63" s="68"/>
      <c r="K63" s="68"/>
      <c r="L63" s="68"/>
      <c r="M63" s="68"/>
      <c r="N63" s="68"/>
      <c r="O63" s="68"/>
      <c r="P63" s="68"/>
      <c r="Q63" s="68"/>
      <c r="R63" s="68"/>
      <c r="S63" s="68"/>
      <c r="T63" s="68"/>
      <c r="U63" s="68"/>
      <c r="V63" s="68"/>
      <c r="W63" s="68"/>
      <c r="X63" s="68"/>
      <c r="Y63" s="69"/>
    </row>
    <row r="64" spans="1:25" ht="15" hidden="1">
      <c r="A64" s="65"/>
      <c r="B64" s="70"/>
      <c r="C64" s="71"/>
      <c r="D64" s="66"/>
      <c r="E64" s="68"/>
      <c r="F64" s="68"/>
      <c r="G64" s="68"/>
      <c r="H64" s="68"/>
      <c r="I64" s="68"/>
      <c r="J64" s="68"/>
      <c r="K64" s="68"/>
      <c r="L64" s="68"/>
      <c r="M64" s="68"/>
      <c r="N64" s="68"/>
      <c r="O64" s="68"/>
      <c r="P64" s="68"/>
      <c r="Q64" s="68"/>
      <c r="R64" s="68"/>
      <c r="S64" s="68"/>
      <c r="T64" s="68"/>
      <c r="U64" s="68"/>
      <c r="V64" s="68"/>
      <c r="W64" s="68"/>
      <c r="X64" s="68"/>
      <c r="Y64" s="69"/>
    </row>
    <row r="65" spans="1:25" ht="15" hidden="1">
      <c r="A65" s="65"/>
      <c r="B65" s="70"/>
      <c r="C65" s="71"/>
      <c r="D65" s="66"/>
      <c r="E65" s="68"/>
      <c r="F65" s="68"/>
      <c r="G65" s="68"/>
      <c r="H65" s="68"/>
      <c r="I65" s="68"/>
      <c r="J65" s="68"/>
      <c r="K65" s="68"/>
      <c r="L65" s="68"/>
      <c r="M65" s="68"/>
      <c r="N65" s="68"/>
      <c r="O65" s="68"/>
      <c r="P65" s="68"/>
      <c r="Q65" s="68"/>
      <c r="R65" s="68"/>
      <c r="S65" s="68"/>
      <c r="T65" s="68"/>
      <c r="U65" s="68"/>
      <c r="V65" s="68"/>
      <c r="W65" s="68"/>
      <c r="X65" s="68"/>
      <c r="Y65" s="69"/>
    </row>
    <row r="66" spans="1:25" ht="15" hidden="1">
      <c r="A66" s="65"/>
      <c r="B66" s="70"/>
      <c r="C66" s="71"/>
      <c r="D66" s="66"/>
      <c r="E66" s="68"/>
      <c r="F66" s="68"/>
      <c r="G66" s="68"/>
      <c r="H66" s="68"/>
      <c r="I66" s="68"/>
      <c r="J66" s="68"/>
      <c r="K66" s="68"/>
      <c r="L66" s="68"/>
      <c r="M66" s="68"/>
      <c r="N66" s="68"/>
      <c r="O66" s="68"/>
      <c r="P66" s="68"/>
      <c r="Q66" s="68"/>
      <c r="R66" s="68"/>
      <c r="S66" s="68"/>
      <c r="T66" s="68"/>
      <c r="U66" s="68"/>
      <c r="V66" s="68"/>
      <c r="W66" s="68"/>
      <c r="X66" s="68"/>
      <c r="Y66" s="69"/>
    </row>
    <row r="67" spans="1:25" ht="15" hidden="1">
      <c r="A67" s="65"/>
      <c r="B67" s="70"/>
      <c r="C67" s="71"/>
      <c r="D67" s="66"/>
      <c r="E67" s="68"/>
      <c r="F67" s="68"/>
      <c r="G67" s="68"/>
      <c r="H67" s="68"/>
      <c r="I67" s="68"/>
      <c r="J67" s="68"/>
      <c r="K67" s="68"/>
      <c r="L67" s="68"/>
      <c r="M67" s="68"/>
      <c r="N67" s="68"/>
      <c r="O67" s="68"/>
      <c r="P67" s="68"/>
      <c r="Q67" s="68"/>
      <c r="R67" s="68"/>
      <c r="S67" s="68"/>
      <c r="T67" s="68"/>
      <c r="U67" s="68"/>
      <c r="V67" s="68"/>
      <c r="W67" s="68"/>
      <c r="X67" s="68"/>
      <c r="Y67" s="69"/>
    </row>
    <row r="68" spans="1:25" ht="89.25" hidden="1" customHeight="1">
      <c r="A68" s="65"/>
      <c r="B68" s="70"/>
      <c r="C68" s="71"/>
      <c r="D68" s="73"/>
      <c r="E68" s="74"/>
      <c r="F68" s="74"/>
      <c r="G68" s="74"/>
      <c r="H68" s="74"/>
      <c r="I68" s="74"/>
      <c r="J68" s="74"/>
      <c r="K68" s="74"/>
      <c r="L68" s="74"/>
      <c r="M68" s="74"/>
      <c r="N68" s="74"/>
      <c r="O68" s="74"/>
      <c r="P68" s="74"/>
      <c r="Q68" s="74"/>
      <c r="R68" s="74"/>
      <c r="S68" s="74"/>
      <c r="T68" s="74"/>
      <c r="U68" s="74"/>
      <c r="V68" s="74"/>
      <c r="W68" s="74"/>
      <c r="X68" s="74"/>
      <c r="Y68" s="69"/>
    </row>
    <row r="69" spans="1:25" ht="15" hidden="1">
      <c r="A69" s="65"/>
      <c r="B69" s="70"/>
      <c r="C69" s="71"/>
      <c r="D69" s="73"/>
      <c r="E69" s="74"/>
      <c r="F69" s="74"/>
      <c r="G69" s="74"/>
      <c r="H69" s="74"/>
      <c r="I69" s="74"/>
      <c r="J69" s="74"/>
      <c r="K69" s="74"/>
      <c r="L69" s="74"/>
      <c r="M69" s="74"/>
      <c r="N69" s="74"/>
      <c r="O69" s="74"/>
      <c r="P69" s="74"/>
      <c r="Q69" s="74"/>
      <c r="R69" s="74"/>
      <c r="S69" s="74"/>
      <c r="T69" s="74"/>
      <c r="U69" s="74"/>
      <c r="V69" s="74"/>
      <c r="W69" s="74"/>
      <c r="X69" s="74"/>
      <c r="Y69" s="69"/>
    </row>
    <row r="70" spans="1:25" ht="15" hidden="1" customHeight="1">
      <c r="A70" s="65"/>
      <c r="B70" s="70"/>
      <c r="C70" s="71"/>
      <c r="D70" s="66"/>
      <c r="E70" s="349" t="s">
        <v>353</v>
      </c>
      <c r="F70" s="349"/>
      <c r="G70" s="349"/>
      <c r="H70" s="349"/>
      <c r="I70" s="349"/>
      <c r="J70" s="349"/>
      <c r="K70" s="349"/>
      <c r="L70" s="349"/>
      <c r="M70" s="349"/>
      <c r="N70" s="349"/>
      <c r="O70" s="349"/>
      <c r="P70" s="349"/>
      <c r="Q70" s="349"/>
      <c r="R70" s="349"/>
      <c r="S70" s="83"/>
      <c r="T70" s="83"/>
      <c r="U70" s="83"/>
      <c r="V70" s="83"/>
      <c r="W70" s="83"/>
      <c r="X70" s="83"/>
      <c r="Y70" s="69"/>
    </row>
    <row r="71" spans="1:25" ht="15" hidden="1" customHeight="1">
      <c r="A71" s="65"/>
      <c r="B71" s="70"/>
      <c r="C71" s="71"/>
      <c r="D71" s="66"/>
      <c r="E71" s="348" t="s">
        <v>351</v>
      </c>
      <c r="F71" s="348"/>
      <c r="G71" s="348"/>
      <c r="H71" s="348"/>
      <c r="I71" s="348"/>
      <c r="J71" s="348"/>
      <c r="K71" s="348"/>
      <c r="L71" s="348"/>
      <c r="M71" s="348"/>
      <c r="N71" s="348"/>
      <c r="O71" s="348"/>
      <c r="P71" s="348"/>
      <c r="Q71" s="348"/>
      <c r="R71" s="348"/>
      <c r="S71" s="348"/>
      <c r="T71" s="348"/>
      <c r="U71" s="348"/>
      <c r="V71" s="348"/>
      <c r="W71" s="348"/>
      <c r="X71" s="348"/>
      <c r="Y71" s="69"/>
    </row>
    <row r="72" spans="1:25" ht="15" hidden="1" customHeight="1">
      <c r="A72" s="65"/>
      <c r="B72" s="70"/>
      <c r="C72" s="71"/>
      <c r="D72" s="66"/>
      <c r="E72" s="349"/>
      <c r="F72" s="349"/>
      <c r="G72" s="349"/>
      <c r="H72" s="349"/>
      <c r="I72" s="349"/>
      <c r="J72" s="349"/>
      <c r="K72" s="349"/>
      <c r="L72" s="349"/>
      <c r="M72" s="349"/>
      <c r="N72" s="349"/>
      <c r="O72" s="349"/>
      <c r="P72" s="349"/>
      <c r="Q72" s="349"/>
      <c r="R72" s="349"/>
      <c r="S72" s="349"/>
      <c r="T72" s="349"/>
      <c r="U72" s="349"/>
      <c r="V72" s="349"/>
      <c r="W72" s="349"/>
      <c r="X72" s="349"/>
      <c r="Y72" s="69"/>
    </row>
    <row r="73" spans="1:25" ht="15" hidden="1" customHeight="1">
      <c r="A73" s="65"/>
      <c r="B73" s="70"/>
      <c r="C73" s="71"/>
      <c r="D73" s="66"/>
      <c r="E73" s="349" t="s">
        <v>352</v>
      </c>
      <c r="F73" s="349"/>
      <c r="G73" s="349"/>
      <c r="H73" s="349"/>
      <c r="I73" s="349"/>
      <c r="J73" s="349"/>
      <c r="K73" s="349"/>
      <c r="L73" s="349"/>
      <c r="M73" s="349"/>
      <c r="N73" s="349"/>
      <c r="O73" s="349"/>
      <c r="P73" s="349"/>
      <c r="Q73" s="349"/>
      <c r="R73" s="349"/>
      <c r="S73" s="349"/>
      <c r="T73" s="349"/>
      <c r="U73" s="349"/>
      <c r="V73" s="349"/>
      <c r="W73" s="349"/>
      <c r="X73" s="349"/>
      <c r="Y73" s="69"/>
    </row>
    <row r="74" spans="1:25" ht="15" hidden="1" customHeight="1">
      <c r="A74" s="65"/>
      <c r="B74" s="70"/>
      <c r="C74" s="71"/>
      <c r="D74" s="66"/>
      <c r="E74" s="348" t="s">
        <v>264</v>
      </c>
      <c r="F74" s="348"/>
      <c r="G74" s="348"/>
      <c r="H74" s="348"/>
      <c r="I74" s="348"/>
      <c r="J74" s="348"/>
      <c r="K74" s="348"/>
      <c r="L74" s="348"/>
      <c r="M74" s="348"/>
      <c r="N74" s="348"/>
      <c r="O74" s="348"/>
      <c r="P74" s="348"/>
      <c r="Q74" s="348"/>
      <c r="R74" s="348"/>
      <c r="S74" s="348"/>
      <c r="T74" s="348"/>
      <c r="U74" s="348"/>
      <c r="V74" s="348"/>
      <c r="W74" s="348"/>
      <c r="X74" s="348"/>
      <c r="Y74" s="69"/>
    </row>
    <row r="75" spans="1:25" ht="15" hidden="1">
      <c r="A75" s="65"/>
      <c r="B75" s="70"/>
      <c r="C75" s="71"/>
      <c r="D75" s="66"/>
      <c r="E75" s="84"/>
      <c r="F75" s="84"/>
      <c r="G75" s="84"/>
      <c r="H75" s="84"/>
      <c r="I75" s="84"/>
      <c r="J75" s="84"/>
      <c r="K75" s="84"/>
      <c r="L75" s="84"/>
      <c r="M75" s="84"/>
      <c r="N75" s="84"/>
      <c r="O75" s="84"/>
      <c r="P75" s="84"/>
      <c r="Q75" s="84"/>
      <c r="R75" s="84"/>
      <c r="S75" s="84"/>
      <c r="T75" s="84"/>
      <c r="U75" s="84"/>
      <c r="V75" s="84"/>
      <c r="W75" s="84"/>
      <c r="X75" s="84"/>
      <c r="Y75" s="69"/>
    </row>
    <row r="76" spans="1:25" ht="15" hidden="1">
      <c r="A76" s="65"/>
      <c r="B76" s="70"/>
      <c r="C76" s="71"/>
      <c r="D76" s="66"/>
      <c r="E76" s="84"/>
      <c r="F76" s="84"/>
      <c r="G76" s="84"/>
      <c r="H76" s="84"/>
      <c r="I76" s="84"/>
      <c r="J76" s="84"/>
      <c r="K76" s="84"/>
      <c r="L76" s="84"/>
      <c r="M76" s="84"/>
      <c r="N76" s="84"/>
      <c r="O76" s="84"/>
      <c r="P76" s="84"/>
      <c r="Q76" s="84"/>
      <c r="R76" s="84"/>
      <c r="S76" s="84"/>
      <c r="T76" s="84"/>
      <c r="U76" s="84"/>
      <c r="V76" s="84"/>
      <c r="W76" s="84"/>
      <c r="X76" s="84"/>
      <c r="Y76" s="69"/>
    </row>
    <row r="77" spans="1:25" ht="15" hidden="1">
      <c r="A77" s="65"/>
      <c r="B77" s="70"/>
      <c r="C77" s="71"/>
      <c r="D77" s="66"/>
      <c r="E77" s="84"/>
      <c r="F77" s="84"/>
      <c r="G77" s="84"/>
      <c r="H77" s="84"/>
      <c r="I77" s="84"/>
      <c r="J77" s="84"/>
      <c r="K77" s="84"/>
      <c r="L77" s="84"/>
      <c r="M77" s="84"/>
      <c r="N77" s="84"/>
      <c r="O77" s="84"/>
      <c r="P77" s="84"/>
      <c r="Q77" s="84"/>
      <c r="R77" s="84"/>
      <c r="S77" s="84"/>
      <c r="T77" s="84"/>
      <c r="U77" s="84"/>
      <c r="V77" s="84"/>
      <c r="W77" s="84"/>
      <c r="X77" s="84"/>
      <c r="Y77" s="69"/>
    </row>
    <row r="78" spans="1:25" ht="48.75" hidden="1" customHeight="1">
      <c r="A78" s="65"/>
      <c r="B78" s="70"/>
      <c r="C78" s="71"/>
      <c r="D78" s="66"/>
      <c r="E78" s="84"/>
      <c r="F78" s="84"/>
      <c r="G78" s="84"/>
      <c r="H78" s="84"/>
      <c r="I78" s="84"/>
      <c r="J78" s="84"/>
      <c r="K78" s="84"/>
      <c r="L78" s="84"/>
      <c r="M78" s="84"/>
      <c r="N78" s="84"/>
      <c r="O78" s="84"/>
      <c r="P78" s="84"/>
      <c r="Q78" s="84"/>
      <c r="R78" s="84"/>
      <c r="S78" s="84"/>
      <c r="T78" s="84"/>
      <c r="U78" s="84"/>
      <c r="V78" s="84"/>
      <c r="W78" s="84"/>
      <c r="X78" s="84"/>
      <c r="Y78" s="69"/>
    </row>
    <row r="79" spans="1:25" ht="42" hidden="1" customHeight="1">
      <c r="A79" s="65"/>
      <c r="B79" s="70"/>
      <c r="C79" s="71"/>
      <c r="D79" s="66"/>
      <c r="E79" s="84"/>
      <c r="F79" s="84"/>
      <c r="G79" s="84"/>
      <c r="H79" s="84"/>
      <c r="I79" s="84"/>
      <c r="J79" s="84"/>
      <c r="K79" s="84"/>
      <c r="L79" s="84"/>
      <c r="M79" s="84"/>
      <c r="N79" s="84"/>
      <c r="O79" s="84"/>
      <c r="P79" s="84"/>
      <c r="Q79" s="84"/>
      <c r="R79" s="84"/>
      <c r="S79" s="84"/>
      <c r="T79" s="84"/>
      <c r="U79" s="84"/>
      <c r="V79" s="84"/>
      <c r="W79" s="84"/>
      <c r="X79" s="84"/>
      <c r="Y79" s="69"/>
    </row>
    <row r="80" spans="1:25" ht="30" hidden="1" customHeight="1">
      <c r="A80" s="65"/>
      <c r="B80" s="70"/>
      <c r="C80" s="71"/>
      <c r="D80" s="66"/>
      <c r="E80" s="84"/>
      <c r="F80" s="84"/>
      <c r="G80" s="84"/>
      <c r="H80" s="84"/>
      <c r="I80" s="84"/>
      <c r="J80" s="84"/>
      <c r="K80" s="84"/>
      <c r="L80" s="84"/>
      <c r="M80" s="84"/>
      <c r="N80" s="84"/>
      <c r="O80" s="84"/>
      <c r="P80" s="84"/>
      <c r="Q80" s="84"/>
      <c r="R80" s="84"/>
      <c r="S80" s="84"/>
      <c r="T80" s="84"/>
      <c r="U80" s="84"/>
      <c r="V80" s="84"/>
      <c r="W80" s="84"/>
      <c r="X80" s="84"/>
      <c r="Y80" s="69"/>
    </row>
    <row r="81" spans="1:25" ht="15" hidden="1">
      <c r="A81" s="65"/>
      <c r="B81" s="70"/>
      <c r="C81" s="71"/>
      <c r="D81" s="66"/>
      <c r="E81" s="356"/>
      <c r="F81" s="356"/>
      <c r="G81" s="356"/>
      <c r="H81" s="356"/>
      <c r="I81" s="356"/>
      <c r="J81" s="356"/>
      <c r="K81" s="356"/>
      <c r="L81" s="356"/>
      <c r="M81" s="356"/>
      <c r="N81" s="356"/>
      <c r="O81" s="356"/>
      <c r="P81" s="356"/>
      <c r="Q81" s="356"/>
      <c r="R81" s="356"/>
      <c r="S81" s="356"/>
      <c r="T81" s="356"/>
      <c r="U81" s="356"/>
      <c r="V81" s="356"/>
      <c r="W81" s="356"/>
      <c r="X81" s="356"/>
      <c r="Y81" s="69"/>
    </row>
    <row r="82" spans="1:25" ht="11.25" hidden="1" customHeight="1">
      <c r="A82" s="65"/>
      <c r="B82" s="70"/>
      <c r="C82" s="71"/>
      <c r="D82" s="66"/>
      <c r="E82" s="347"/>
      <c r="F82" s="347"/>
      <c r="G82" s="347"/>
      <c r="H82" s="347"/>
      <c r="I82" s="347"/>
      <c r="J82" s="347"/>
      <c r="K82" s="347"/>
      <c r="L82" s="347"/>
      <c r="M82" s="347"/>
      <c r="N82" s="347"/>
      <c r="O82" s="347"/>
      <c r="P82" s="347"/>
      <c r="Q82" s="347"/>
      <c r="R82" s="347"/>
      <c r="S82" s="347"/>
      <c r="T82" s="347"/>
      <c r="U82" s="347"/>
      <c r="V82" s="347"/>
      <c r="W82" s="347"/>
      <c r="X82" s="347"/>
      <c r="Y82" s="69"/>
    </row>
    <row r="83" spans="1:25" ht="15" hidden="1">
      <c r="A83" s="65"/>
      <c r="B83" s="70"/>
      <c r="C83" s="71"/>
      <c r="D83" s="66"/>
      <c r="E83" s="331"/>
      <c r="F83" s="331"/>
      <c r="G83" s="331"/>
      <c r="H83" s="345"/>
      <c r="I83" s="346"/>
      <c r="J83" s="346"/>
      <c r="K83" s="346"/>
      <c r="L83" s="346"/>
      <c r="M83" s="346"/>
      <c r="N83" s="346"/>
      <c r="O83" s="346"/>
      <c r="P83" s="346"/>
      <c r="Q83" s="346"/>
      <c r="R83" s="346"/>
      <c r="S83" s="346"/>
      <c r="T83" s="346"/>
      <c r="U83" s="346"/>
      <c r="V83" s="346"/>
      <c r="W83" s="346"/>
      <c r="X83" s="346"/>
      <c r="Y83" s="69"/>
    </row>
    <row r="84" spans="1:25" ht="15" hidden="1" customHeight="1">
      <c r="A84" s="65"/>
      <c r="B84" s="70"/>
      <c r="C84" s="71"/>
      <c r="D84" s="66"/>
      <c r="E84" s="330" t="s">
        <v>261</v>
      </c>
      <c r="F84" s="330"/>
      <c r="G84" s="330"/>
      <c r="H84" s="330"/>
      <c r="I84" s="330"/>
      <c r="J84" s="330"/>
      <c r="K84" s="337" t="s">
        <v>262</v>
      </c>
      <c r="L84" s="337"/>
      <c r="M84" s="337"/>
      <c r="N84" s="337"/>
      <c r="O84" s="337"/>
      <c r="P84" s="337"/>
      <c r="Q84" s="337"/>
      <c r="R84" s="337"/>
      <c r="S84" s="337"/>
      <c r="T84" s="337"/>
      <c r="U84" s="337"/>
      <c r="V84" s="337"/>
      <c r="W84" s="337"/>
      <c r="X84" s="337"/>
      <c r="Y84" s="69"/>
    </row>
    <row r="85" spans="1:25" ht="15" hidden="1" customHeight="1">
      <c r="A85" s="65"/>
      <c r="B85" s="70"/>
      <c r="C85" s="71"/>
      <c r="D85" s="66"/>
      <c r="E85" s="341"/>
      <c r="F85" s="341"/>
      <c r="G85" s="341"/>
      <c r="H85" s="341"/>
      <c r="I85" s="341"/>
      <c r="J85" s="341"/>
      <c r="K85" s="341"/>
      <c r="L85" s="341"/>
      <c r="M85" s="341"/>
      <c r="N85" s="341"/>
      <c r="O85" s="341"/>
      <c r="P85" s="341"/>
      <c r="Q85" s="341"/>
      <c r="R85" s="341"/>
      <c r="S85" s="341"/>
      <c r="T85" s="341"/>
      <c r="U85" s="341"/>
      <c r="V85" s="341"/>
      <c r="W85" s="341"/>
      <c r="X85" s="341"/>
      <c r="Y85" s="69"/>
    </row>
    <row r="86" spans="1:25" ht="15" hidden="1" customHeight="1">
      <c r="A86" s="65"/>
      <c r="B86" s="70"/>
      <c r="C86" s="71"/>
      <c r="D86" s="66"/>
      <c r="E86" s="341" t="s">
        <v>263</v>
      </c>
      <c r="F86" s="341"/>
      <c r="G86" s="341"/>
      <c r="H86" s="341"/>
      <c r="I86" s="341"/>
      <c r="J86" s="341"/>
      <c r="K86" s="341"/>
      <c r="L86" s="341"/>
      <c r="M86" s="341"/>
      <c r="N86" s="341"/>
      <c r="O86" s="341"/>
      <c r="P86" s="341"/>
      <c r="Q86" s="341"/>
      <c r="R86" s="341"/>
      <c r="S86" s="341"/>
      <c r="T86" s="341"/>
      <c r="U86" s="341"/>
      <c r="V86" s="341"/>
      <c r="W86" s="341"/>
      <c r="X86" s="341"/>
      <c r="Y86" s="69"/>
    </row>
    <row r="87" spans="1:25" ht="15" hidden="1" customHeight="1">
      <c r="A87" s="65"/>
      <c r="B87" s="70"/>
      <c r="C87" s="71"/>
      <c r="D87" s="66"/>
      <c r="E87" s="330" t="s">
        <v>176</v>
      </c>
      <c r="F87" s="330"/>
      <c r="G87" s="330"/>
      <c r="H87" s="330"/>
      <c r="I87" s="330"/>
      <c r="J87" s="330"/>
      <c r="K87" s="329" t="s">
        <v>347</v>
      </c>
      <c r="L87" s="329"/>
      <c r="M87" s="329"/>
      <c r="N87" s="329"/>
      <c r="O87" s="329"/>
      <c r="P87" s="329"/>
      <c r="Q87" s="329"/>
      <c r="R87" s="329"/>
      <c r="S87" s="329"/>
      <c r="T87" s="329"/>
      <c r="U87" s="329"/>
      <c r="V87" s="329"/>
      <c r="W87" s="329"/>
      <c r="X87" s="329"/>
      <c r="Y87" s="69"/>
    </row>
    <row r="88" spans="1:25" ht="15" hidden="1">
      <c r="A88" s="65"/>
      <c r="B88" s="70"/>
      <c r="C88" s="71"/>
      <c r="D88" s="66"/>
      <c r="E88" s="330" t="s">
        <v>28</v>
      </c>
      <c r="F88" s="330"/>
      <c r="G88" s="330"/>
      <c r="H88" s="330"/>
      <c r="I88" s="330"/>
      <c r="J88" s="330"/>
      <c r="K88" s="332" t="s">
        <v>348</v>
      </c>
      <c r="L88" s="332"/>
      <c r="M88" s="332"/>
      <c r="N88" s="332"/>
      <c r="O88" s="332"/>
      <c r="P88" s="332"/>
      <c r="Q88" s="332"/>
      <c r="R88" s="332"/>
      <c r="S88" s="332"/>
      <c r="T88" s="332"/>
      <c r="U88" s="332"/>
      <c r="V88" s="332"/>
      <c r="W88" s="332"/>
      <c r="X88" s="332"/>
      <c r="Y88" s="69"/>
    </row>
    <row r="89" spans="1:25" ht="15" hidden="1">
      <c r="A89" s="65"/>
      <c r="B89" s="70"/>
      <c r="C89" s="71"/>
      <c r="D89" s="66"/>
      <c r="E89" s="331"/>
      <c r="F89" s="331"/>
      <c r="G89" s="331"/>
      <c r="H89" s="327"/>
      <c r="I89" s="328"/>
      <c r="J89" s="328"/>
      <c r="K89" s="328"/>
      <c r="L89" s="328"/>
      <c r="M89" s="328"/>
      <c r="N89" s="328"/>
      <c r="O89" s="328"/>
      <c r="P89" s="328"/>
      <c r="Q89" s="328"/>
      <c r="R89" s="328"/>
      <c r="S89" s="328"/>
      <c r="T89" s="328"/>
      <c r="U89" s="328"/>
      <c r="V89" s="328"/>
      <c r="W89" s="328"/>
      <c r="X89" s="328"/>
      <c r="Y89" s="69"/>
    </row>
    <row r="90" spans="1:25" ht="15" hidden="1">
      <c r="A90" s="65"/>
      <c r="B90" s="70"/>
      <c r="C90" s="71"/>
      <c r="D90" s="66"/>
      <c r="E90" s="330" t="s">
        <v>176</v>
      </c>
      <c r="F90" s="330"/>
      <c r="G90" s="330"/>
      <c r="H90" s="330"/>
      <c r="I90" s="330"/>
      <c r="J90" s="330"/>
      <c r="K90" s="329" t="s">
        <v>349</v>
      </c>
      <c r="L90" s="329"/>
      <c r="M90" s="329"/>
      <c r="N90" s="329"/>
      <c r="O90" s="329"/>
      <c r="P90" s="329"/>
      <c r="Q90" s="329"/>
      <c r="R90" s="329"/>
      <c r="S90" s="329"/>
      <c r="T90" s="329"/>
      <c r="U90" s="329"/>
      <c r="V90" s="329"/>
      <c r="W90" s="329"/>
      <c r="X90" s="329"/>
      <c r="Y90" s="69"/>
    </row>
    <row r="91" spans="1:25" ht="15" hidden="1">
      <c r="A91" s="65"/>
      <c r="B91" s="70"/>
      <c r="C91" s="71"/>
      <c r="D91" s="66"/>
      <c r="E91" s="330" t="s">
        <v>28</v>
      </c>
      <c r="F91" s="330"/>
      <c r="G91" s="330"/>
      <c r="H91" s="330"/>
      <c r="I91" s="330"/>
      <c r="J91" s="330"/>
      <c r="K91" s="332" t="s">
        <v>350</v>
      </c>
      <c r="L91" s="332"/>
      <c r="M91" s="332"/>
      <c r="N91" s="332"/>
      <c r="O91" s="332"/>
      <c r="P91" s="332"/>
      <c r="Q91" s="332"/>
      <c r="R91" s="332"/>
      <c r="S91" s="332"/>
      <c r="T91" s="332"/>
      <c r="U91" s="332"/>
      <c r="V91" s="332"/>
      <c r="W91" s="332"/>
      <c r="X91" s="332"/>
      <c r="Y91" s="69"/>
    </row>
    <row r="92" spans="1:25" ht="15" hidden="1">
      <c r="A92" s="65"/>
      <c r="B92" s="70"/>
      <c r="C92" s="71"/>
      <c r="D92" s="66"/>
      <c r="E92" s="331"/>
      <c r="F92" s="331"/>
      <c r="G92" s="331"/>
      <c r="H92" s="327"/>
      <c r="I92" s="328"/>
      <c r="J92" s="328"/>
      <c r="K92" s="328"/>
      <c r="L92" s="328"/>
      <c r="M92" s="328"/>
      <c r="N92" s="328"/>
      <c r="O92" s="328"/>
      <c r="P92" s="328"/>
      <c r="Q92" s="328"/>
      <c r="R92" s="328"/>
      <c r="S92" s="328"/>
      <c r="T92" s="328"/>
      <c r="U92" s="328"/>
      <c r="V92" s="328"/>
      <c r="W92" s="328"/>
      <c r="X92" s="328"/>
      <c r="Y92" s="69"/>
    </row>
    <row r="93" spans="1:25" ht="15" hidden="1">
      <c r="A93" s="65"/>
      <c r="B93" s="70"/>
      <c r="C93" s="71"/>
      <c r="D93" s="66"/>
      <c r="E93" s="331"/>
      <c r="F93" s="331"/>
      <c r="G93" s="331"/>
      <c r="H93" s="328"/>
      <c r="I93" s="328"/>
      <c r="J93" s="328"/>
      <c r="K93" s="328"/>
      <c r="L93" s="328"/>
      <c r="M93" s="328"/>
      <c r="N93" s="328"/>
      <c r="O93" s="328"/>
      <c r="P93" s="328"/>
      <c r="Q93" s="328"/>
      <c r="R93" s="328"/>
      <c r="S93" s="328"/>
      <c r="T93" s="328"/>
      <c r="U93" s="328"/>
      <c r="V93" s="328"/>
      <c r="W93" s="328"/>
      <c r="X93" s="328"/>
      <c r="Y93" s="69"/>
    </row>
    <row r="94" spans="1:25" ht="15" hidden="1">
      <c r="A94" s="65"/>
      <c r="B94" s="70"/>
      <c r="C94" s="71"/>
      <c r="D94" s="66"/>
      <c r="E94" s="326"/>
      <c r="F94" s="326"/>
      <c r="G94" s="85"/>
      <c r="H94" s="357"/>
      <c r="I94" s="357"/>
      <c r="J94" s="357"/>
      <c r="K94" s="357"/>
      <c r="L94" s="357"/>
      <c r="M94" s="357"/>
      <c r="N94" s="357"/>
      <c r="O94" s="357"/>
      <c r="P94" s="357"/>
      <c r="Q94" s="357"/>
      <c r="R94" s="357"/>
      <c r="S94" s="357"/>
      <c r="T94" s="357"/>
      <c r="U94" s="357"/>
      <c r="V94" s="357"/>
      <c r="W94" s="357"/>
      <c r="X94" s="357"/>
      <c r="Y94" s="69"/>
    </row>
    <row r="95" spans="1:25" ht="15" hidden="1">
      <c r="A95" s="65"/>
      <c r="B95" s="70"/>
      <c r="C95" s="71"/>
      <c r="D95" s="66"/>
      <c r="E95" s="331"/>
      <c r="F95" s="331"/>
      <c r="G95" s="331"/>
      <c r="H95" s="327"/>
      <c r="I95" s="328"/>
      <c r="J95" s="328"/>
      <c r="K95" s="328"/>
      <c r="L95" s="328"/>
      <c r="M95" s="328"/>
      <c r="N95" s="328"/>
      <c r="O95" s="328"/>
      <c r="P95" s="328"/>
      <c r="Q95" s="328"/>
      <c r="R95" s="328"/>
      <c r="S95" s="328"/>
      <c r="T95" s="328"/>
      <c r="U95" s="328"/>
      <c r="V95" s="328"/>
      <c r="W95" s="328"/>
      <c r="X95" s="328"/>
      <c r="Y95" s="69"/>
    </row>
    <row r="96" spans="1:25" ht="15" hidden="1">
      <c r="A96" s="65"/>
      <c r="B96" s="70"/>
      <c r="C96" s="71"/>
      <c r="D96" s="66"/>
      <c r="E96" s="68"/>
      <c r="F96" s="68"/>
      <c r="G96" s="68"/>
      <c r="H96" s="68"/>
      <c r="I96" s="68"/>
      <c r="J96" s="68"/>
      <c r="K96" s="68"/>
      <c r="L96" s="68"/>
      <c r="M96" s="68"/>
      <c r="N96" s="68"/>
      <c r="O96" s="68"/>
      <c r="P96" s="68"/>
      <c r="Q96" s="68"/>
      <c r="R96" s="68"/>
      <c r="S96" s="68"/>
      <c r="T96" s="68"/>
      <c r="U96" s="68"/>
      <c r="V96" s="68"/>
      <c r="W96" s="68"/>
      <c r="X96" s="68"/>
      <c r="Y96" s="69"/>
    </row>
    <row r="97" spans="1:27" ht="15" hidden="1">
      <c r="A97" s="65"/>
      <c r="B97" s="70"/>
      <c r="C97" s="71"/>
      <c r="D97" s="66"/>
      <c r="E97" s="68"/>
      <c r="F97" s="68"/>
      <c r="G97" s="68"/>
      <c r="H97" s="68"/>
      <c r="I97" s="68"/>
      <c r="J97" s="68"/>
      <c r="K97" s="68"/>
      <c r="L97" s="68"/>
      <c r="M97" s="68"/>
      <c r="N97" s="68"/>
      <c r="O97" s="68"/>
      <c r="P97" s="68"/>
      <c r="Q97" s="68"/>
      <c r="R97" s="68"/>
      <c r="S97" s="68"/>
      <c r="T97" s="68"/>
      <c r="U97" s="68"/>
      <c r="V97" s="68"/>
      <c r="W97" s="68"/>
      <c r="X97" s="68"/>
      <c r="Y97" s="69"/>
    </row>
    <row r="98" spans="1:27" ht="27" hidden="1" customHeight="1">
      <c r="A98" s="65"/>
      <c r="B98" s="70"/>
      <c r="C98" s="71"/>
      <c r="D98" s="73"/>
      <c r="E98" s="74"/>
      <c r="F98" s="74"/>
      <c r="G98" s="74"/>
      <c r="H98" s="74"/>
      <c r="I98" s="74"/>
      <c r="J98" s="74"/>
      <c r="K98" s="74"/>
      <c r="L98" s="74"/>
      <c r="M98" s="74"/>
      <c r="N98" s="74"/>
      <c r="O98" s="74"/>
      <c r="P98" s="74"/>
      <c r="Q98" s="74"/>
      <c r="R98" s="74"/>
      <c r="S98" s="74"/>
      <c r="T98" s="74"/>
      <c r="U98" s="74"/>
      <c r="V98" s="74"/>
      <c r="W98" s="74"/>
      <c r="X98" s="74"/>
      <c r="Y98" s="69"/>
    </row>
    <row r="99" spans="1:27" ht="15" hidden="1">
      <c r="A99" s="65"/>
      <c r="B99" s="70"/>
      <c r="C99" s="71"/>
      <c r="D99" s="73"/>
      <c r="E99" s="74"/>
      <c r="F99" s="74"/>
      <c r="G99" s="74"/>
      <c r="H99" s="74"/>
      <c r="I99" s="74"/>
      <c r="J99" s="74"/>
      <c r="K99" s="74"/>
      <c r="L99" s="74"/>
      <c r="M99" s="74"/>
      <c r="N99" s="74"/>
      <c r="O99" s="74"/>
      <c r="P99" s="74"/>
      <c r="Q99" s="74"/>
      <c r="R99" s="74"/>
      <c r="S99" s="74"/>
      <c r="T99" s="74"/>
      <c r="U99" s="74"/>
      <c r="V99" s="74"/>
      <c r="W99" s="74"/>
      <c r="X99" s="74"/>
      <c r="Y99" s="69"/>
    </row>
    <row r="100" spans="1:27" ht="25.5" hidden="1" customHeight="1">
      <c r="A100" s="65"/>
      <c r="B100" s="70"/>
      <c r="C100" s="71"/>
      <c r="D100" s="66"/>
      <c r="E100" s="358" t="s">
        <v>177</v>
      </c>
      <c r="F100" s="358"/>
      <c r="G100" s="358"/>
      <c r="H100" s="358"/>
      <c r="I100" s="358"/>
      <c r="J100" s="358"/>
      <c r="K100" s="358"/>
      <c r="L100" s="358"/>
      <c r="M100" s="358"/>
      <c r="N100" s="358"/>
      <c r="O100" s="358"/>
      <c r="P100" s="358"/>
      <c r="Q100" s="358"/>
      <c r="R100" s="358"/>
      <c r="S100" s="358"/>
      <c r="T100" s="358"/>
      <c r="U100" s="358"/>
      <c r="V100" s="358"/>
      <c r="W100" s="358"/>
      <c r="X100" s="358"/>
      <c r="Y100" s="69"/>
    </row>
    <row r="101" spans="1:27" ht="15" hidden="1" customHeight="1">
      <c r="A101" s="65"/>
      <c r="B101" s="70"/>
      <c r="C101" s="71"/>
      <c r="D101" s="66"/>
      <c r="E101" s="68"/>
      <c r="F101" s="68"/>
      <c r="G101" s="68"/>
      <c r="H101" s="86"/>
      <c r="I101" s="86"/>
      <c r="J101" s="86"/>
      <c r="K101" s="86"/>
      <c r="L101" s="86"/>
      <c r="M101" s="86"/>
      <c r="N101" s="86"/>
      <c r="O101" s="87"/>
      <c r="P101" s="87"/>
      <c r="Q101" s="87"/>
      <c r="R101" s="87"/>
      <c r="S101" s="87"/>
      <c r="T101" s="87"/>
      <c r="U101" s="68"/>
      <c r="V101" s="68"/>
      <c r="W101" s="68"/>
      <c r="X101" s="68"/>
      <c r="Y101" s="69"/>
    </row>
    <row r="102" spans="1:27" ht="15" hidden="1" customHeight="1">
      <c r="A102" s="65"/>
      <c r="B102" s="70"/>
      <c r="C102" s="71"/>
      <c r="D102" s="66"/>
      <c r="E102" s="88"/>
      <c r="F102" s="355" t="s">
        <v>178</v>
      </c>
      <c r="G102" s="355"/>
      <c r="H102" s="355"/>
      <c r="I102" s="355"/>
      <c r="J102" s="355"/>
      <c r="K102" s="355"/>
      <c r="L102" s="355"/>
      <c r="M102" s="355"/>
      <c r="N102" s="355"/>
      <c r="O102" s="355"/>
      <c r="P102" s="355"/>
      <c r="Q102" s="355"/>
      <c r="R102" s="355"/>
      <c r="S102" s="355"/>
      <c r="T102" s="87"/>
      <c r="U102" s="68"/>
      <c r="V102" s="68"/>
      <c r="W102" s="68"/>
      <c r="X102" s="68"/>
      <c r="Y102" s="69"/>
      <c r="AA102" s="59" t="s">
        <v>179</v>
      </c>
    </row>
    <row r="103" spans="1:27" ht="15" hidden="1" customHeight="1">
      <c r="A103" s="65"/>
      <c r="B103" s="70"/>
      <c r="C103" s="71"/>
      <c r="D103" s="66"/>
      <c r="E103" s="68"/>
      <c r="F103" s="68"/>
      <c r="G103" s="68"/>
      <c r="H103" s="86"/>
      <c r="I103" s="86"/>
      <c r="J103" s="86"/>
      <c r="K103" s="86"/>
      <c r="L103" s="86"/>
      <c r="M103" s="86"/>
      <c r="N103" s="86"/>
      <c r="O103" s="87"/>
      <c r="P103" s="87"/>
      <c r="Q103" s="87"/>
      <c r="R103" s="87"/>
      <c r="S103" s="87"/>
      <c r="T103" s="87"/>
      <c r="U103" s="68"/>
      <c r="V103" s="68"/>
      <c r="W103" s="68"/>
      <c r="X103" s="68"/>
      <c r="Y103" s="69"/>
    </row>
    <row r="104" spans="1:27" ht="15" hidden="1">
      <c r="A104" s="65"/>
      <c r="B104" s="70"/>
      <c r="C104" s="71"/>
      <c r="D104" s="66"/>
      <c r="E104" s="68"/>
      <c r="F104" s="355" t="s">
        <v>180</v>
      </c>
      <c r="G104" s="355"/>
      <c r="H104" s="355"/>
      <c r="I104" s="355"/>
      <c r="J104" s="355"/>
      <c r="K104" s="355"/>
      <c r="L104" s="355"/>
      <c r="M104" s="355"/>
      <c r="N104" s="355"/>
      <c r="O104" s="355"/>
      <c r="P104" s="355"/>
      <c r="Q104" s="355"/>
      <c r="R104" s="355"/>
      <c r="S104" s="355"/>
      <c r="T104" s="355"/>
      <c r="U104" s="355"/>
      <c r="V104" s="355"/>
      <c r="W104" s="355"/>
      <c r="X104" s="355"/>
      <c r="Y104" s="69"/>
    </row>
    <row r="105" spans="1:27" ht="15" hidden="1">
      <c r="A105" s="65"/>
      <c r="B105" s="70"/>
      <c r="C105" s="71"/>
      <c r="D105" s="66"/>
      <c r="E105" s="68"/>
      <c r="F105" s="68"/>
      <c r="G105" s="68"/>
      <c r="H105" s="68"/>
      <c r="I105" s="68"/>
      <c r="J105" s="68"/>
      <c r="K105" s="68"/>
      <c r="L105" s="68"/>
      <c r="M105" s="68"/>
      <c r="N105" s="68"/>
      <c r="O105" s="68"/>
      <c r="P105" s="68"/>
      <c r="Q105" s="68"/>
      <c r="R105" s="68"/>
      <c r="S105" s="68"/>
      <c r="T105" s="68"/>
      <c r="U105" s="68"/>
      <c r="V105" s="68"/>
      <c r="W105" s="68"/>
      <c r="X105" s="68"/>
      <c r="Y105" s="69"/>
    </row>
    <row r="106" spans="1:27" ht="15" hidden="1">
      <c r="A106" s="65"/>
      <c r="B106" s="70"/>
      <c r="C106" s="71"/>
      <c r="D106" s="66"/>
      <c r="E106" s="68"/>
      <c r="F106" s="68"/>
      <c r="G106" s="68"/>
      <c r="H106" s="68"/>
      <c r="I106" s="68"/>
      <c r="J106" s="68"/>
      <c r="K106" s="68"/>
      <c r="L106" s="68"/>
      <c r="M106" s="68"/>
      <c r="N106" s="68"/>
      <c r="O106" s="68"/>
      <c r="P106" s="68"/>
      <c r="Q106" s="68"/>
      <c r="R106" s="68"/>
      <c r="S106" s="68"/>
      <c r="T106" s="68"/>
      <c r="U106" s="68"/>
      <c r="V106" s="68"/>
      <c r="W106" s="68"/>
      <c r="X106" s="68"/>
      <c r="Y106" s="69"/>
    </row>
    <row r="107" spans="1:27" ht="15" hidden="1">
      <c r="A107" s="65"/>
      <c r="B107" s="70"/>
      <c r="C107" s="71"/>
      <c r="D107" s="66"/>
      <c r="E107" s="68"/>
      <c r="F107" s="68"/>
      <c r="G107" s="68"/>
      <c r="H107" s="68"/>
      <c r="I107" s="68"/>
      <c r="J107" s="68"/>
      <c r="K107" s="68"/>
      <c r="L107" s="68"/>
      <c r="M107" s="68"/>
      <c r="N107" s="68"/>
      <c r="O107" s="68"/>
      <c r="P107" s="68"/>
      <c r="Q107" s="68"/>
      <c r="R107" s="68"/>
      <c r="S107" s="68"/>
      <c r="T107" s="68"/>
      <c r="U107" s="68"/>
      <c r="V107" s="68"/>
      <c r="W107" s="68"/>
      <c r="X107" s="68"/>
      <c r="Y107" s="69"/>
    </row>
    <row r="108" spans="1:27" ht="15" hidden="1">
      <c r="A108" s="65"/>
      <c r="B108" s="70"/>
      <c r="C108" s="71"/>
      <c r="D108" s="66"/>
      <c r="E108" s="68"/>
      <c r="F108" s="68"/>
      <c r="G108" s="68"/>
      <c r="H108" s="68"/>
      <c r="I108" s="68"/>
      <c r="J108" s="68"/>
      <c r="K108" s="68"/>
      <c r="L108" s="68"/>
      <c r="M108" s="68"/>
      <c r="N108" s="68"/>
      <c r="O108" s="68"/>
      <c r="P108" s="68"/>
      <c r="Q108" s="68"/>
      <c r="R108" s="68"/>
      <c r="S108" s="68"/>
      <c r="T108" s="68"/>
      <c r="U108" s="68"/>
      <c r="V108" s="68"/>
      <c r="W108" s="68"/>
      <c r="X108" s="68"/>
      <c r="Y108" s="69"/>
    </row>
    <row r="109" spans="1:27" ht="15" hidden="1">
      <c r="A109" s="65"/>
      <c r="B109" s="70"/>
      <c r="C109" s="71"/>
      <c r="D109" s="66"/>
      <c r="E109" s="68"/>
      <c r="F109" s="68"/>
      <c r="G109" s="68"/>
      <c r="H109" s="68"/>
      <c r="I109" s="68"/>
      <c r="J109" s="68"/>
      <c r="K109" s="68"/>
      <c r="L109" s="68"/>
      <c r="M109" s="68"/>
      <c r="N109" s="68"/>
      <c r="O109" s="68"/>
      <c r="P109" s="68"/>
      <c r="Q109" s="68"/>
      <c r="R109" s="68"/>
      <c r="S109" s="68"/>
      <c r="T109" s="68"/>
      <c r="U109" s="68"/>
      <c r="V109" s="68"/>
      <c r="W109" s="68"/>
      <c r="X109" s="68"/>
      <c r="Y109" s="69"/>
    </row>
    <row r="110" spans="1:27" ht="15" hidden="1">
      <c r="A110" s="65"/>
      <c r="B110" s="70"/>
      <c r="C110" s="71"/>
      <c r="D110" s="66"/>
      <c r="E110" s="68"/>
      <c r="F110" s="68"/>
      <c r="G110" s="68"/>
      <c r="H110" s="68"/>
      <c r="I110" s="68"/>
      <c r="J110" s="68"/>
      <c r="K110" s="68"/>
      <c r="L110" s="68"/>
      <c r="M110" s="68"/>
      <c r="N110" s="68"/>
      <c r="O110" s="68"/>
      <c r="P110" s="68"/>
      <c r="Q110" s="68"/>
      <c r="R110" s="68"/>
      <c r="S110" s="68"/>
      <c r="T110" s="68"/>
      <c r="U110" s="68"/>
      <c r="V110" s="68"/>
      <c r="W110" s="68"/>
      <c r="X110" s="68"/>
      <c r="Y110" s="69"/>
    </row>
    <row r="111" spans="1:27" ht="15" hidden="1">
      <c r="A111" s="65"/>
      <c r="B111" s="70"/>
      <c r="C111" s="71"/>
      <c r="D111" s="66"/>
      <c r="E111" s="68"/>
      <c r="F111" s="68"/>
      <c r="G111" s="68"/>
      <c r="H111" s="68"/>
      <c r="I111" s="68"/>
      <c r="J111" s="68"/>
      <c r="K111" s="68"/>
      <c r="L111" s="68"/>
      <c r="M111" s="68"/>
      <c r="N111" s="68"/>
      <c r="O111" s="68"/>
      <c r="P111" s="68"/>
      <c r="Q111" s="68"/>
      <c r="R111" s="68"/>
      <c r="S111" s="68"/>
      <c r="T111" s="68"/>
      <c r="U111" s="68"/>
      <c r="V111" s="68"/>
      <c r="W111" s="68"/>
      <c r="X111" s="68"/>
      <c r="Y111" s="69"/>
    </row>
    <row r="112" spans="1:27" ht="15" hidden="1">
      <c r="A112" s="65"/>
      <c r="B112" s="70"/>
      <c r="C112" s="71"/>
      <c r="D112" s="66"/>
      <c r="E112" s="68"/>
      <c r="F112" s="68"/>
      <c r="G112" s="68"/>
      <c r="H112" s="68"/>
      <c r="I112" s="68"/>
      <c r="J112" s="68"/>
      <c r="K112" s="68"/>
      <c r="L112" s="68"/>
      <c r="M112" s="68"/>
      <c r="N112" s="68"/>
      <c r="O112" s="68"/>
      <c r="P112" s="68"/>
      <c r="Q112" s="68"/>
      <c r="R112" s="68"/>
      <c r="S112" s="68"/>
      <c r="T112" s="68"/>
      <c r="U112" s="68"/>
      <c r="V112" s="68"/>
      <c r="W112" s="68"/>
      <c r="X112" s="68"/>
      <c r="Y112" s="69"/>
    </row>
    <row r="113" spans="1:25" ht="30" hidden="1" customHeight="1">
      <c r="A113" s="65"/>
      <c r="B113" s="70"/>
      <c r="C113" s="71"/>
      <c r="D113" s="66"/>
      <c r="E113" s="68"/>
      <c r="F113" s="68"/>
      <c r="G113" s="68"/>
      <c r="H113" s="68"/>
      <c r="I113" s="68"/>
      <c r="J113" s="68"/>
      <c r="K113" s="68"/>
      <c r="L113" s="68"/>
      <c r="M113" s="68"/>
      <c r="N113" s="68"/>
      <c r="O113" s="68"/>
      <c r="P113" s="68"/>
      <c r="Q113" s="68"/>
      <c r="R113" s="68"/>
      <c r="S113" s="68"/>
      <c r="T113" s="68"/>
      <c r="U113" s="68"/>
      <c r="V113" s="68"/>
      <c r="W113" s="68"/>
      <c r="X113" s="68"/>
      <c r="Y113" s="69"/>
    </row>
    <row r="114" spans="1:25" ht="31.5" hidden="1" customHeight="1">
      <c r="A114" s="65"/>
      <c r="B114" s="70"/>
      <c r="C114" s="71"/>
      <c r="D114" s="66"/>
      <c r="E114" s="68"/>
      <c r="F114" s="68"/>
      <c r="G114" s="68"/>
      <c r="H114" s="68"/>
      <c r="I114" s="68"/>
      <c r="J114" s="68"/>
      <c r="K114" s="68"/>
      <c r="L114" s="68"/>
      <c r="M114" s="68"/>
      <c r="N114" s="68"/>
      <c r="O114" s="68"/>
      <c r="P114" s="68"/>
      <c r="Q114" s="68"/>
      <c r="R114" s="68"/>
      <c r="S114" s="68"/>
      <c r="T114" s="68"/>
      <c r="U114" s="68"/>
      <c r="V114" s="68"/>
      <c r="W114" s="68"/>
      <c r="X114" s="68"/>
      <c r="Y114" s="69"/>
    </row>
    <row r="115" spans="1:25" ht="15" customHeight="1">
      <c r="A115" s="65"/>
      <c r="B115" s="89"/>
      <c r="C115" s="90"/>
      <c r="D115" s="91"/>
      <c r="E115" s="92"/>
      <c r="F115" s="92"/>
      <c r="G115" s="92"/>
      <c r="H115" s="92"/>
      <c r="I115" s="92"/>
      <c r="J115" s="92"/>
      <c r="K115" s="92"/>
      <c r="L115" s="92"/>
      <c r="M115" s="92"/>
      <c r="N115" s="92"/>
      <c r="O115" s="92"/>
      <c r="P115" s="92"/>
      <c r="Q115" s="92"/>
      <c r="R115" s="92"/>
      <c r="S115" s="92"/>
      <c r="T115" s="92"/>
      <c r="U115" s="92"/>
      <c r="V115" s="92"/>
      <c r="W115" s="92"/>
      <c r="X115" s="92"/>
      <c r="Y115" s="93"/>
    </row>
    <row r="118" spans="1:25" ht="14.25" customHeight="1">
      <c r="L118" s="154"/>
      <c r="M118" s="154"/>
      <c r="N118" s="154"/>
      <c r="O118" s="154"/>
      <c r="P118" s="154"/>
      <c r="Q118" s="154"/>
      <c r="R118" s="154"/>
      <c r="S118" s="154"/>
      <c r="T118" s="154"/>
      <c r="U118" s="154"/>
      <c r="V118" s="154"/>
      <c r="W118" s="154"/>
      <c r="X118" s="154"/>
    </row>
  </sheetData>
  <sheetProtection password="FA9C" sheet="1" objects="1" scenarios="1" formatColumns="0" formatRows="0"/>
  <dataConsolidate link="1"/>
  <mergeCells count="54">
    <mergeCell ref="F104:X104"/>
    <mergeCell ref="H61:X61"/>
    <mergeCell ref="E81:X81"/>
    <mergeCell ref="H94:X94"/>
    <mergeCell ref="E93:G93"/>
    <mergeCell ref="H93:X93"/>
    <mergeCell ref="E70:R70"/>
    <mergeCell ref="E87:J87"/>
    <mergeCell ref="E95:G95"/>
    <mergeCell ref="H95:X95"/>
    <mergeCell ref="F102:S102"/>
    <mergeCell ref="E84:J84"/>
    <mergeCell ref="E100:X100"/>
    <mergeCell ref="E83:G83"/>
    <mergeCell ref="E88:J88"/>
    <mergeCell ref="E91:J91"/>
    <mergeCell ref="B2:G2"/>
    <mergeCell ref="B3:C3"/>
    <mergeCell ref="B5:Y5"/>
    <mergeCell ref="E7:X13"/>
    <mergeCell ref="E14:X19"/>
    <mergeCell ref="E85:X85"/>
    <mergeCell ref="E86:X86"/>
    <mergeCell ref="E59:J59"/>
    <mergeCell ref="P22:X22"/>
    <mergeCell ref="E35:X39"/>
    <mergeCell ref="E40:X40"/>
    <mergeCell ref="E60:G60"/>
    <mergeCell ref="H60:X60"/>
    <mergeCell ref="H83:X83"/>
    <mergeCell ref="E82:X82"/>
    <mergeCell ref="K84:X84"/>
    <mergeCell ref="E71:X71"/>
    <mergeCell ref="E72:X72"/>
    <mergeCell ref="E73:X73"/>
    <mergeCell ref="E74:X74"/>
    <mergeCell ref="F21:M21"/>
    <mergeCell ref="P21:X21"/>
    <mergeCell ref="K59:X59"/>
    <mergeCell ref="F22:M22"/>
    <mergeCell ref="E41:X45"/>
    <mergeCell ref="E46:X57"/>
    <mergeCell ref="K58:X58"/>
    <mergeCell ref="E58:J58"/>
    <mergeCell ref="E94:F94"/>
    <mergeCell ref="H89:X89"/>
    <mergeCell ref="K87:X87"/>
    <mergeCell ref="E90:J90"/>
    <mergeCell ref="K90:X90"/>
    <mergeCell ref="E92:G92"/>
    <mergeCell ref="H92:X92"/>
    <mergeCell ref="K88:X88"/>
    <mergeCell ref="E89:G89"/>
    <mergeCell ref="K91:X91"/>
  </mergeCells>
  <phoneticPr fontId="10" type="noConversion"/>
  <hyperlinks>
    <hyperlink ref="K58:X58" location="Инструкция!A1" tooltip="Обратиться за помощью" display="Обратиться за помощью"/>
    <hyperlink ref="K59:X59" location="Инструкция!A1" tooltip="Перейти" display="Перейти"/>
    <hyperlink ref="E118:X118" location="Инструкция!A1" tooltip="Руководство по загрузке документов" display="Руководство по загрузке документов"/>
    <hyperlink ref="E71:X71" location="Инструкция!A1" tooltip="Инструкция по заполнению" display="Инструкция по заполнению"/>
    <hyperlink ref="L84:X84" location="Инструкция!A1" display="Перейти к разделу"/>
    <hyperlink ref="K84:X84" location="Инструкция!A1" tooltip="Перейти к разделу" display="Перейти к разделу"/>
    <hyperlink ref="E74:X74" location="Инструкция!A1" display="Руководство по загрузке документов"/>
  </hyperlinks>
  <pageMargins left="0.7" right="0.7" top="0.75" bottom="0.75" header="0.3" footer="0.3"/>
  <pageSetup paperSize="9" orientation="portrait" horizontalDpi="180" verticalDpi="180" r:id="rId1"/>
  <headerFooter alignWithMargins="0"/>
  <drawing r:id="rId2"/>
  <legacyDrawing r:id="rId3"/>
  <oleObjects>
    <mc:AlternateContent xmlns:mc="http://schemas.openxmlformats.org/markup-compatibility/2006">
      <mc:Choice Requires="x14">
        <oleObject progId="Word.Document.8" shapeId="167938" r:id="rId4">
          <objectPr defaultSize="0" autoPict="0" r:id="rId5">
            <anchor moveWithCells="1">
              <from>
                <xdr:col>31</xdr:col>
                <xdr:colOff>257175</xdr:colOff>
                <xdr:row>433</xdr:row>
                <xdr:rowOff>66675</xdr:rowOff>
              </from>
              <to>
                <xdr:col>41</xdr:col>
                <xdr:colOff>171450</xdr:colOff>
                <xdr:row>455</xdr:row>
                <xdr:rowOff>66675</xdr:rowOff>
              </to>
            </anchor>
          </objectPr>
        </oleObject>
      </mc:Choice>
      <mc:Fallback>
        <oleObject progId="Word.Document.8" shapeId="167938" r:id="rId4"/>
      </mc:Fallback>
    </mc:AlternateContent>
    <mc:AlternateContent xmlns:mc="http://schemas.openxmlformats.org/markup-compatibility/2006">
      <mc:Choice Requires="x14">
        <oleObject progId="Word.Document.8" shapeId="167939" r:id="rId6">
          <objectPr defaultSize="0" autoPict="0" r:id="rId7">
            <anchor moveWithCells="1">
              <from>
                <xdr:col>31</xdr:col>
                <xdr:colOff>257175</xdr:colOff>
                <xdr:row>433</xdr:row>
                <xdr:rowOff>66675</xdr:rowOff>
              </from>
              <to>
                <xdr:col>41</xdr:col>
                <xdr:colOff>161925</xdr:colOff>
                <xdr:row>454</xdr:row>
                <xdr:rowOff>57150</xdr:rowOff>
              </to>
            </anchor>
          </objectPr>
        </oleObject>
      </mc:Choice>
      <mc:Fallback>
        <oleObject progId="Word.Document.8" shapeId="167939" r:id="rId6"/>
      </mc:Fallback>
    </mc:AlternateContent>
    <mc:AlternateContent xmlns:mc="http://schemas.openxmlformats.org/markup-compatibility/2006">
      <mc:Choice Requires="x14">
        <oleObject progId="Word.Document.8" shapeId="167940" r:id="rId8">
          <objectPr defaultSize="0" autoPict="0" r:id="rId9">
            <anchor moveWithCells="1">
              <from>
                <xdr:col>31</xdr:col>
                <xdr:colOff>257175</xdr:colOff>
                <xdr:row>433</xdr:row>
                <xdr:rowOff>66675</xdr:rowOff>
              </from>
              <to>
                <xdr:col>41</xdr:col>
                <xdr:colOff>161925</xdr:colOff>
                <xdr:row>454</xdr:row>
                <xdr:rowOff>38100</xdr:rowOff>
              </to>
            </anchor>
          </objectPr>
        </oleObject>
      </mc:Choice>
      <mc:Fallback>
        <oleObject progId="Word.Document.8" shapeId="167940" r:id="rId8"/>
      </mc:Fallback>
    </mc:AlternateContent>
    <mc:AlternateContent xmlns:mc="http://schemas.openxmlformats.org/markup-compatibility/2006">
      <mc:Choice Requires="x14">
        <oleObject progId="Word.Document.8" shapeId="191831" r:id="rId10">
          <objectPr defaultSize="0" autoPict="0" r:id="rId11">
            <anchor moveWithCells="1">
              <from>
                <xdr:col>31</xdr:col>
                <xdr:colOff>257175</xdr:colOff>
                <xdr:row>433</xdr:row>
                <xdr:rowOff>66675</xdr:rowOff>
              </from>
              <to>
                <xdr:col>41</xdr:col>
                <xdr:colOff>161925</xdr:colOff>
                <xdr:row>454</xdr:row>
                <xdr:rowOff>66675</xdr:rowOff>
              </to>
            </anchor>
          </objectPr>
        </oleObject>
      </mc:Choice>
      <mc:Fallback>
        <oleObject progId="Word.Document.8" shapeId="191831" r:id="rId10"/>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et_union">
    <tabColor indexed="47"/>
  </sheetPr>
  <dimension ref="A1:BY36"/>
  <sheetViews>
    <sheetView showGridLines="0" workbookViewId="0">
      <selection activeCell="M42" sqref="M42"/>
    </sheetView>
  </sheetViews>
  <sheetFormatPr defaultRowHeight="11.25"/>
  <cols>
    <col min="1" max="1" width="16.85546875" customWidth="1"/>
    <col min="6" max="6" width="3.7109375" customWidth="1"/>
    <col min="7" max="10" width="4" customWidth="1"/>
    <col min="12" max="12" width="32.28515625" customWidth="1"/>
    <col min="13" max="13" width="31.140625" customWidth="1"/>
    <col min="15" max="15" width="25.42578125" customWidth="1"/>
    <col min="19" max="19" width="21.42578125" customWidth="1"/>
  </cols>
  <sheetData>
    <row r="1" spans="1:77" s="118" customFormat="1">
      <c r="A1" s="43" t="s">
        <v>169</v>
      </c>
    </row>
    <row r="2" spans="1:77" s="12" customFormat="1" ht="19.5" customHeight="1">
      <c r="C2" s="13"/>
      <c r="D2"/>
      <c r="E2" s="113"/>
      <c r="F2" s="152"/>
      <c r="G2" s="115"/>
      <c r="H2" s="187"/>
      <c r="I2" s="187"/>
      <c r="J2" s="187"/>
      <c r="BX2" s="254"/>
    </row>
    <row r="3" spans="1:77" ht="12" thickBot="1">
      <c r="A3" s="43" t="s">
        <v>285</v>
      </c>
      <c r="BX3" s="252"/>
    </row>
    <row r="4" spans="1:77" s="44" customFormat="1" ht="11.25" customHeight="1">
      <c r="C4" s="97"/>
      <c r="D4" s="380"/>
      <c r="E4" s="383"/>
      <c r="F4" s="430"/>
      <c r="G4" s="440"/>
      <c r="H4" s="392"/>
      <c r="I4" s="395"/>
      <c r="J4" s="395"/>
      <c r="K4" s="398"/>
      <c r="L4" s="426"/>
      <c r="M4" s="365"/>
      <c r="N4" s="163"/>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2"/>
      <c r="BN4" s="251"/>
      <c r="BO4" s="250"/>
      <c r="BP4" s="250"/>
      <c r="BQ4" s="250"/>
      <c r="BR4" s="250"/>
      <c r="BS4" s="250"/>
      <c r="BT4" s="250"/>
      <c r="BX4" s="250"/>
    </row>
    <row r="5" spans="1:77" s="44" customFormat="1" ht="11.25" customHeight="1">
      <c r="C5" s="307"/>
      <c r="D5" s="381"/>
      <c r="E5" s="384"/>
      <c r="F5" s="431"/>
      <c r="G5" s="390"/>
      <c r="H5" s="393"/>
      <c r="I5" s="396"/>
      <c r="J5" s="396"/>
      <c r="K5" s="399"/>
      <c r="L5" s="402"/>
      <c r="M5" s="366"/>
      <c r="N5" s="368"/>
      <c r="O5" s="371">
        <v>1</v>
      </c>
      <c r="P5" s="374"/>
      <c r="Q5" s="439"/>
      <c r="R5" s="362"/>
      <c r="S5" s="362"/>
      <c r="T5" s="362"/>
      <c r="U5" s="362"/>
      <c r="V5" s="362"/>
      <c r="W5" s="362"/>
      <c r="X5" s="362"/>
      <c r="Y5" s="362"/>
      <c r="Z5" s="362"/>
      <c r="AA5" s="362"/>
      <c r="AB5" s="362"/>
      <c r="AC5" s="362"/>
      <c r="AD5" s="362"/>
      <c r="AE5" s="209"/>
      <c r="AF5" s="220">
        <v>0</v>
      </c>
      <c r="AG5" s="219" t="s">
        <v>308</v>
      </c>
      <c r="AH5" s="219"/>
      <c r="AI5" s="219"/>
      <c r="AJ5" s="219"/>
      <c r="AK5" s="219"/>
      <c r="AL5" s="219"/>
      <c r="AM5" s="219"/>
      <c r="AN5" s="219"/>
      <c r="AO5" s="219"/>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5"/>
      <c r="BN5" s="251"/>
      <c r="BO5" s="360"/>
      <c r="BP5" s="360"/>
      <c r="BQ5" s="360"/>
      <c r="BR5" s="250"/>
      <c r="BS5" s="360"/>
      <c r="BT5" s="360"/>
      <c r="BU5" s="360"/>
      <c r="BV5" s="360"/>
      <c r="BW5" s="360"/>
      <c r="BX5" s="250"/>
    </row>
    <row r="6" spans="1:77" s="44" customFormat="1" ht="14.25">
      <c r="C6" s="307"/>
      <c r="D6" s="381"/>
      <c r="E6" s="384"/>
      <c r="F6" s="431"/>
      <c r="G6" s="390"/>
      <c r="H6" s="393"/>
      <c r="I6" s="396"/>
      <c r="J6" s="396"/>
      <c r="K6" s="399"/>
      <c r="L6" s="402"/>
      <c r="M6" s="366"/>
      <c r="N6" s="369"/>
      <c r="O6" s="372"/>
      <c r="P6" s="375"/>
      <c r="Q6" s="378"/>
      <c r="R6" s="363"/>
      <c r="S6" s="363"/>
      <c r="T6" s="363"/>
      <c r="U6" s="363"/>
      <c r="V6" s="363"/>
      <c r="W6" s="363"/>
      <c r="X6" s="363"/>
      <c r="Y6" s="363"/>
      <c r="Z6" s="363"/>
      <c r="AA6" s="363"/>
      <c r="AB6" s="363"/>
      <c r="AC6" s="363"/>
      <c r="AD6" s="363"/>
      <c r="AE6" s="193"/>
      <c r="AF6" s="217" t="s">
        <v>268</v>
      </c>
      <c r="AG6" s="158"/>
      <c r="AH6" s="300" t="s">
        <v>18</v>
      </c>
      <c r="AI6" s="315" t="s">
        <v>154</v>
      </c>
      <c r="AJ6" s="221"/>
      <c r="AK6" s="221"/>
      <c r="AL6" s="221"/>
      <c r="AM6" s="221"/>
      <c r="AN6" s="221"/>
      <c r="AO6" s="221"/>
      <c r="AP6" s="302" t="s">
        <v>19</v>
      </c>
      <c r="AQ6" s="103">
        <f>SUM(AT6,AV6,AY6,BB6,BE6,BH6,BK6)</f>
        <v>0</v>
      </c>
      <c r="AR6" s="197">
        <f>SUM(AT6,AW6,AZ6,BC6,BF6,BI6,BL6)</f>
        <v>0</v>
      </c>
      <c r="AS6" s="195">
        <f>AQ6-AR6</f>
        <v>0</v>
      </c>
      <c r="AT6" s="311"/>
      <c r="AU6" s="244"/>
      <c r="AV6" s="159"/>
      <c r="AW6" s="311"/>
      <c r="AX6" s="194">
        <f>AV6-AW6</f>
        <v>0</v>
      </c>
      <c r="AY6" s="160"/>
      <c r="AZ6" s="311"/>
      <c r="BA6" s="194">
        <f>AY6-AZ6</f>
        <v>0</v>
      </c>
      <c r="BB6" s="159"/>
      <c r="BC6" s="311"/>
      <c r="BD6" s="194">
        <f>BB6-BC6</f>
        <v>0</v>
      </c>
      <c r="BE6" s="159"/>
      <c r="BF6" s="311"/>
      <c r="BG6" s="194">
        <f>BE6-BF6</f>
        <v>0</v>
      </c>
      <c r="BH6" s="159"/>
      <c r="BI6" s="311"/>
      <c r="BJ6" s="194">
        <f>BH6-BI6</f>
        <v>0</v>
      </c>
      <c r="BK6" s="159"/>
      <c r="BL6" s="311"/>
      <c r="BM6" s="195">
        <f>BK6-BL6</f>
        <v>0</v>
      </c>
      <c r="BN6" s="251">
        <v>0</v>
      </c>
      <c r="BO6" s="360"/>
      <c r="BP6" s="360"/>
      <c r="BQ6" s="360"/>
      <c r="BR6" s="249" t="str">
        <f>AG6 &amp; BN6</f>
        <v>0</v>
      </c>
      <c r="BS6" s="360"/>
      <c r="BT6" s="360"/>
      <c r="BU6" s="360"/>
      <c r="BV6" s="360"/>
      <c r="BW6" s="360"/>
      <c r="BX6" s="249" t="str">
        <f>AG6&amp;AH6</f>
        <v>да</v>
      </c>
      <c r="BY6" s="250"/>
    </row>
    <row r="7" spans="1:77" s="44" customFormat="1" ht="15" customHeight="1">
      <c r="C7" s="307"/>
      <c r="D7" s="381"/>
      <c r="E7" s="384"/>
      <c r="F7" s="431"/>
      <c r="G7" s="390"/>
      <c r="H7" s="393"/>
      <c r="I7" s="396"/>
      <c r="J7" s="396"/>
      <c r="K7" s="399"/>
      <c r="L7" s="402"/>
      <c r="M7" s="366"/>
      <c r="N7" s="370"/>
      <c r="O7" s="373"/>
      <c r="P7" s="376"/>
      <c r="Q7" s="379"/>
      <c r="R7" s="364"/>
      <c r="S7" s="364"/>
      <c r="T7" s="364"/>
      <c r="U7" s="364"/>
      <c r="V7" s="364"/>
      <c r="W7" s="364"/>
      <c r="X7" s="364"/>
      <c r="Y7" s="364"/>
      <c r="Z7" s="364"/>
      <c r="AA7" s="364"/>
      <c r="AB7" s="364"/>
      <c r="AC7" s="364"/>
      <c r="AD7" s="364"/>
      <c r="AE7" s="279" t="s">
        <v>383</v>
      </c>
      <c r="AF7" s="203"/>
      <c r="AG7" s="223" t="s">
        <v>24</v>
      </c>
      <c r="AH7" s="223"/>
      <c r="AI7" s="223"/>
      <c r="AJ7" s="223"/>
      <c r="AK7" s="223"/>
      <c r="AL7" s="223"/>
      <c r="AM7" s="223"/>
      <c r="AN7" s="223"/>
      <c r="AO7" s="223"/>
      <c r="AP7" s="168"/>
      <c r="AQ7" s="169"/>
      <c r="AR7" s="169"/>
      <c r="AS7" s="169"/>
      <c r="AT7" s="169"/>
      <c r="AU7" s="169"/>
      <c r="AV7" s="169"/>
      <c r="AW7" s="169"/>
      <c r="AX7" s="169"/>
      <c r="AY7" s="169"/>
      <c r="AZ7" s="169"/>
      <c r="BA7" s="169"/>
      <c r="BB7" s="169"/>
      <c r="BC7" s="169"/>
      <c r="BD7" s="169"/>
      <c r="BE7" s="169"/>
      <c r="BF7" s="169"/>
      <c r="BG7" s="169"/>
      <c r="BH7" s="169"/>
      <c r="BI7" s="169"/>
      <c r="BJ7" s="169"/>
      <c r="BK7" s="169"/>
      <c r="BL7" s="169"/>
      <c r="BM7" s="170"/>
      <c r="BN7" s="251"/>
      <c r="BO7" s="360"/>
      <c r="BP7" s="360"/>
      <c r="BQ7" s="360"/>
      <c r="BR7" s="250"/>
      <c r="BS7" s="360"/>
      <c r="BT7" s="360"/>
      <c r="BU7" s="360"/>
      <c r="BV7" s="360"/>
      <c r="BW7" s="360"/>
      <c r="BX7" s="250"/>
    </row>
    <row r="8" spans="1:77" s="44" customFormat="1" ht="15" customHeight="1" thickBot="1">
      <c r="C8" s="308"/>
      <c r="D8" s="382"/>
      <c r="E8" s="385"/>
      <c r="F8" s="432"/>
      <c r="G8" s="391"/>
      <c r="H8" s="394"/>
      <c r="I8" s="397"/>
      <c r="J8" s="397"/>
      <c r="K8" s="400"/>
      <c r="L8" s="403"/>
      <c r="M8" s="367"/>
      <c r="N8" s="280" t="s">
        <v>384</v>
      </c>
      <c r="O8" s="212"/>
      <c r="P8" s="361" t="s">
        <v>282</v>
      </c>
      <c r="Q8" s="361"/>
      <c r="R8" s="171"/>
      <c r="S8" s="171"/>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7"/>
      <c r="BN8" s="251"/>
      <c r="BO8" s="250"/>
      <c r="BP8" s="250"/>
      <c r="BQ8" s="250"/>
      <c r="BR8" s="250"/>
      <c r="BS8" s="250"/>
      <c r="BT8" s="250"/>
      <c r="BX8" s="250"/>
    </row>
    <row r="9" spans="1:77">
      <c r="A9" s="43" t="s">
        <v>278</v>
      </c>
      <c r="BN9" s="252"/>
      <c r="BO9" s="252"/>
      <c r="BP9" s="252"/>
      <c r="BQ9" s="252"/>
      <c r="BR9" s="252"/>
      <c r="BS9" s="252"/>
      <c r="BT9" s="252"/>
      <c r="BX9" s="252"/>
    </row>
    <row r="10" spans="1:77" s="44" customFormat="1" ht="11.25" customHeight="1">
      <c r="C10" s="97"/>
      <c r="D10"/>
      <c r="E10"/>
      <c r="F10"/>
      <c r="G10"/>
      <c r="H10"/>
      <c r="I10"/>
      <c r="J10"/>
      <c r="K10"/>
      <c r="L10"/>
      <c r="M10"/>
      <c r="N10" s="421"/>
      <c r="O10" s="371"/>
      <c r="P10" s="436" t="s">
        <v>18</v>
      </c>
      <c r="Q10" s="439"/>
      <c r="R10" s="362"/>
      <c r="S10" s="362"/>
      <c r="T10" s="362"/>
      <c r="U10" s="362"/>
      <c r="V10" s="362"/>
      <c r="W10" s="362"/>
      <c r="X10" s="362"/>
      <c r="Y10" s="362"/>
      <c r="Z10" s="362"/>
      <c r="AA10" s="362"/>
      <c r="AB10" s="362"/>
      <c r="AC10" s="362"/>
      <c r="AD10" s="362"/>
      <c r="AE10" s="209"/>
      <c r="AF10" s="220">
        <v>0</v>
      </c>
      <c r="AG10" s="219" t="s">
        <v>308</v>
      </c>
      <c r="AH10" s="219"/>
      <c r="AI10" s="219"/>
      <c r="AJ10" s="219"/>
      <c r="AK10" s="219"/>
      <c r="AL10" s="219"/>
      <c r="AM10" s="219"/>
      <c r="AN10" s="219"/>
      <c r="AO10" s="219"/>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5"/>
      <c r="BN10" s="251"/>
      <c r="BO10" s="360"/>
      <c r="BP10" s="360"/>
      <c r="BQ10" s="360"/>
      <c r="BR10" s="250"/>
      <c r="BS10" s="360"/>
      <c r="BT10" s="360"/>
      <c r="BU10" s="360"/>
      <c r="BV10" s="360"/>
      <c r="BW10" s="360"/>
      <c r="BX10" s="250"/>
    </row>
    <row r="11" spans="1:77" s="44" customFormat="1" ht="14.25">
      <c r="C11" s="97"/>
      <c r="D11"/>
      <c r="E11"/>
      <c r="F11"/>
      <c r="G11"/>
      <c r="H11"/>
      <c r="I11"/>
      <c r="J11"/>
      <c r="K11"/>
      <c r="L11"/>
      <c r="M11"/>
      <c r="N11" s="369"/>
      <c r="O11" s="372"/>
      <c r="P11" s="437"/>
      <c r="Q11" s="378"/>
      <c r="R11" s="363"/>
      <c r="S11" s="363"/>
      <c r="T11" s="363"/>
      <c r="U11" s="363"/>
      <c r="V11" s="363"/>
      <c r="W11" s="363"/>
      <c r="X11" s="363"/>
      <c r="Y11" s="363"/>
      <c r="Z11" s="363"/>
      <c r="AA11" s="363"/>
      <c r="AB11" s="363"/>
      <c r="AC11" s="363"/>
      <c r="AD11" s="363"/>
      <c r="AE11" s="193"/>
      <c r="AF11" s="217" t="s">
        <v>268</v>
      </c>
      <c r="AG11" s="158"/>
      <c r="AH11" s="300" t="s">
        <v>18</v>
      </c>
      <c r="AI11" s="315" t="s">
        <v>154</v>
      </c>
      <c r="AJ11" s="221"/>
      <c r="AK11" s="221"/>
      <c r="AL11" s="221"/>
      <c r="AM11" s="221"/>
      <c r="AN11" s="221"/>
      <c r="AO11" s="221"/>
      <c r="AP11" s="302" t="s">
        <v>19</v>
      </c>
      <c r="AQ11" s="103">
        <f>SUM(AT11,AV11,AY11,BB11,BE11,BH11,BK11)</f>
        <v>0</v>
      </c>
      <c r="AR11" s="197">
        <f>SUM(AT11,AW11,AZ11,BC11,BF11,BI11,BL11)</f>
        <v>0</v>
      </c>
      <c r="AS11" s="195">
        <f>AQ11-AR11</f>
        <v>0</v>
      </c>
      <c r="AT11" s="311"/>
      <c r="AU11" s="244"/>
      <c r="AV11" s="159"/>
      <c r="AW11" s="311"/>
      <c r="AX11" s="194">
        <f>AV11-AW11</f>
        <v>0</v>
      </c>
      <c r="AY11" s="160"/>
      <c r="AZ11" s="311"/>
      <c r="BA11" s="194">
        <f>AY11-AZ11</f>
        <v>0</v>
      </c>
      <c r="BB11" s="159"/>
      <c r="BC11" s="311"/>
      <c r="BD11" s="194">
        <f>BB11-BC11</f>
        <v>0</v>
      </c>
      <c r="BE11" s="159"/>
      <c r="BF11" s="311"/>
      <c r="BG11" s="194">
        <f>BE11-BF11</f>
        <v>0</v>
      </c>
      <c r="BH11" s="159"/>
      <c r="BI11" s="311"/>
      <c r="BJ11" s="194">
        <f>BH11-BI11</f>
        <v>0</v>
      </c>
      <c r="BK11" s="159"/>
      <c r="BL11" s="311"/>
      <c r="BM11" s="195">
        <f>BK11-BL11</f>
        <v>0</v>
      </c>
      <c r="BN11" s="251">
        <v>0</v>
      </c>
      <c r="BO11" s="360"/>
      <c r="BP11" s="360"/>
      <c r="BQ11" s="360"/>
      <c r="BR11" s="249" t="str">
        <f>AG11 &amp; BN11</f>
        <v>0</v>
      </c>
      <c r="BS11" s="360"/>
      <c r="BT11" s="360"/>
      <c r="BU11" s="360"/>
      <c r="BV11" s="360"/>
      <c r="BW11" s="360"/>
      <c r="BX11" s="249" t="str">
        <f>AG11&amp;AH11</f>
        <v>да</v>
      </c>
      <c r="BY11" s="250"/>
    </row>
    <row r="12" spans="1:77" s="44" customFormat="1" ht="15" customHeight="1">
      <c r="C12" s="97"/>
      <c r="D12"/>
      <c r="E12"/>
      <c r="F12"/>
      <c r="G12"/>
      <c r="H12"/>
      <c r="I12"/>
      <c r="J12"/>
      <c r="K12"/>
      <c r="L12"/>
      <c r="M12"/>
      <c r="N12" s="369"/>
      <c r="O12" s="373"/>
      <c r="P12" s="438"/>
      <c r="Q12" s="379"/>
      <c r="R12" s="364"/>
      <c r="S12" s="364"/>
      <c r="T12" s="364"/>
      <c r="U12" s="364"/>
      <c r="V12" s="364"/>
      <c r="W12" s="364"/>
      <c r="X12" s="364"/>
      <c r="Y12" s="364"/>
      <c r="Z12" s="364"/>
      <c r="AA12" s="364"/>
      <c r="AB12" s="364"/>
      <c r="AC12" s="364"/>
      <c r="AD12" s="364"/>
      <c r="AE12" s="279" t="s">
        <v>383</v>
      </c>
      <c r="AF12" s="216"/>
      <c r="AG12" s="223" t="s">
        <v>24</v>
      </c>
      <c r="AH12" s="223"/>
      <c r="AI12" s="223"/>
      <c r="AJ12" s="223"/>
      <c r="AK12" s="223"/>
      <c r="AL12" s="223"/>
      <c r="AM12" s="223"/>
      <c r="AN12" s="223"/>
      <c r="AO12" s="223"/>
      <c r="AP12" s="168"/>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70"/>
      <c r="BN12" s="251"/>
      <c r="BO12" s="360"/>
      <c r="BP12" s="360"/>
      <c r="BQ12" s="360"/>
      <c r="BR12" s="250"/>
      <c r="BS12" s="360"/>
      <c r="BT12" s="360"/>
      <c r="BU12" s="360"/>
      <c r="BV12" s="360"/>
      <c r="BW12" s="360"/>
      <c r="BX12" s="250"/>
    </row>
    <row r="13" spans="1:77">
      <c r="A13" s="43" t="s">
        <v>286</v>
      </c>
      <c r="BN13" s="252"/>
      <c r="BO13" s="252"/>
      <c r="BP13" s="252"/>
      <c r="BQ13" s="252"/>
      <c r="BR13" s="252"/>
      <c r="BS13" s="252"/>
      <c r="BT13" s="252"/>
      <c r="BX13" s="252"/>
    </row>
    <row r="14" spans="1:77" s="44" customFormat="1" ht="14.25">
      <c r="C14" s="97"/>
      <c r="D14"/>
      <c r="E14"/>
      <c r="F14"/>
      <c r="G14"/>
      <c r="H14"/>
      <c r="I14"/>
      <c r="J14"/>
      <c r="K14"/>
      <c r="L14"/>
      <c r="M14"/>
      <c r="N14" s="157"/>
      <c r="O14" s="211"/>
      <c r="P14" s="211"/>
      <c r="Q14" s="211"/>
      <c r="R14" s="211"/>
      <c r="S14" s="211"/>
      <c r="T14" s="211"/>
      <c r="U14" s="211"/>
      <c r="V14" s="211"/>
      <c r="W14" s="211"/>
      <c r="X14" s="211"/>
      <c r="Y14" s="211"/>
      <c r="Z14" s="211"/>
      <c r="AA14" s="211"/>
      <c r="AB14"/>
      <c r="AC14"/>
      <c r="AD14"/>
      <c r="AE14" s="218"/>
      <c r="AF14" s="217"/>
      <c r="AG14" s="196"/>
      <c r="AH14" s="302" t="s">
        <v>18</v>
      </c>
      <c r="AI14" s="315" t="s">
        <v>154</v>
      </c>
      <c r="AJ14" s="221"/>
      <c r="AK14" s="221"/>
      <c r="AL14" s="221"/>
      <c r="AM14" s="221"/>
      <c r="AN14" s="221"/>
      <c r="AO14" s="221"/>
      <c r="AP14" s="302" t="s">
        <v>19</v>
      </c>
      <c r="AQ14" s="195">
        <f>SUM(AT14,AV14,AY14,BB14,BE14,BH14,BK14)</f>
        <v>0</v>
      </c>
      <c r="AR14" s="197">
        <f>SUM(AT14,AW14,AZ14,BC14,BF14,BI14,BL14)</f>
        <v>0</v>
      </c>
      <c r="AS14" s="195">
        <f>AQ14-AR14</f>
        <v>0</v>
      </c>
      <c r="AT14" s="314"/>
      <c r="AU14" s="241"/>
      <c r="AV14" s="198"/>
      <c r="AW14" s="312"/>
      <c r="AX14" s="199">
        <f>AV14-AW14</f>
        <v>0</v>
      </c>
      <c r="AY14" s="173"/>
      <c r="AZ14" s="312"/>
      <c r="BA14" s="199">
        <f>AY14-AZ14</f>
        <v>0</v>
      </c>
      <c r="BB14" s="198"/>
      <c r="BC14" s="312"/>
      <c r="BD14" s="199">
        <f>BB14-BC14</f>
        <v>0</v>
      </c>
      <c r="BE14" s="198"/>
      <c r="BF14" s="312"/>
      <c r="BG14" s="199">
        <f>BE14-BF14</f>
        <v>0</v>
      </c>
      <c r="BH14" s="198"/>
      <c r="BI14" s="312"/>
      <c r="BJ14" s="199">
        <f>BH14-BI14</f>
        <v>0</v>
      </c>
      <c r="BK14" s="198"/>
      <c r="BL14" s="312"/>
      <c r="BM14" s="195">
        <f>BK14-BL14</f>
        <v>0</v>
      </c>
      <c r="BN14" s="251">
        <v>0</v>
      </c>
      <c r="BO14" s="250"/>
      <c r="BP14" s="250"/>
      <c r="BQ14" s="250"/>
      <c r="BR14" s="249" t="str">
        <f>AG14 &amp; BN14</f>
        <v>0</v>
      </c>
      <c r="BS14" s="250"/>
      <c r="BT14" s="250"/>
      <c r="BX14" s="249" t="str">
        <f>AG14&amp;AH14</f>
        <v>да</v>
      </c>
      <c r="BY14" s="250"/>
    </row>
    <row r="15" spans="1:77">
      <c r="A15" s="43" t="s">
        <v>393</v>
      </c>
      <c r="BN15" s="252"/>
      <c r="BO15" s="252"/>
      <c r="BP15" s="252"/>
      <c r="BQ15" s="252"/>
      <c r="BR15" s="252"/>
      <c r="BS15" s="252"/>
      <c r="BT15" s="252"/>
      <c r="BX15" s="252"/>
    </row>
    <row r="16" spans="1:77" s="44" customFormat="1" ht="14.25">
      <c r="C16" s="97"/>
      <c r="D16"/>
      <c r="E16"/>
      <c r="F16"/>
      <c r="G16"/>
      <c r="H16"/>
      <c r="I16"/>
      <c r="J16"/>
      <c r="K16"/>
      <c r="L16"/>
      <c r="M16"/>
      <c r="N16" s="157"/>
      <c r="O16" s="211"/>
      <c r="P16" s="211"/>
      <c r="Q16" s="211"/>
      <c r="R16" s="211"/>
      <c r="S16" s="211"/>
      <c r="T16" s="211"/>
      <c r="U16" s="211"/>
      <c r="V16" s="211"/>
      <c r="W16" s="211"/>
      <c r="X16" s="211"/>
      <c r="Y16" s="211"/>
      <c r="Z16" s="211"/>
      <c r="AA16" s="211"/>
      <c r="AB16"/>
      <c r="AC16"/>
      <c r="AD16"/>
      <c r="AE16" s="218"/>
      <c r="AF16" s="217"/>
      <c r="AG16" s="306"/>
      <c r="AH16" s="172"/>
      <c r="AI16" s="217"/>
      <c r="AJ16" s="221"/>
      <c r="AK16" s="221"/>
      <c r="AL16" s="221"/>
      <c r="AM16" s="221"/>
      <c r="AN16" s="221"/>
      <c r="AO16" s="221"/>
      <c r="AP16" s="172" t="s">
        <v>19</v>
      </c>
      <c r="AQ16" s="195">
        <f>SUM(AT16,AV16,AY16,BB16,BE16,BH16,BK16)</f>
        <v>0</v>
      </c>
      <c r="AR16" s="197">
        <f>SUM(AT16,AW16,AZ16,BC16,BF16,BI16,BL16)</f>
        <v>0</v>
      </c>
      <c r="AS16" s="195">
        <f>AQ16-AR16</f>
        <v>0</v>
      </c>
      <c r="AT16" s="270"/>
      <c r="AU16" s="241"/>
      <c r="AV16" s="198"/>
      <c r="AW16" s="241"/>
      <c r="AX16" s="199">
        <f>AV16-AW16</f>
        <v>0</v>
      </c>
      <c r="AY16" s="173"/>
      <c r="AZ16" s="241"/>
      <c r="BA16" s="199">
        <f>AY16-AZ16</f>
        <v>0</v>
      </c>
      <c r="BB16" s="198"/>
      <c r="BC16" s="241"/>
      <c r="BD16" s="199">
        <f>BB16-BC16</f>
        <v>0</v>
      </c>
      <c r="BE16" s="198"/>
      <c r="BF16" s="241"/>
      <c r="BG16" s="199">
        <f>BE16-BF16</f>
        <v>0</v>
      </c>
      <c r="BH16" s="198"/>
      <c r="BI16" s="241"/>
      <c r="BJ16" s="199">
        <f>BH16-BI16</f>
        <v>0</v>
      </c>
      <c r="BK16" s="198"/>
      <c r="BL16" s="241"/>
      <c r="BM16" s="195">
        <f>BK16-BL16</f>
        <v>0</v>
      </c>
      <c r="BN16" s="251">
        <v>0</v>
      </c>
      <c r="BO16" s="250"/>
      <c r="BP16" s="250"/>
      <c r="BQ16" s="250"/>
      <c r="BR16" s="249" t="str">
        <f>AG16 &amp; BN16</f>
        <v>0</v>
      </c>
      <c r="BS16" s="250"/>
      <c r="BT16" s="250"/>
      <c r="BX16" s="249" t="str">
        <f>AG16&amp;AH16</f>
        <v/>
      </c>
      <c r="BY16" s="250"/>
    </row>
    <row r="17" spans="1:77" s="181" customFormat="1" ht="15">
      <c r="A17" s="180" t="s">
        <v>288</v>
      </c>
      <c r="D17" s="182"/>
      <c r="E17" s="182"/>
      <c r="BN17" s="253"/>
      <c r="BO17" s="253"/>
      <c r="BP17" s="253"/>
      <c r="BQ17" s="253"/>
      <c r="BR17" s="253"/>
      <c r="BS17" s="253"/>
      <c r="BT17" s="253"/>
      <c r="BX17" s="253"/>
    </row>
    <row r="18" spans="1:77" s="12" customFormat="1" ht="15" customHeight="1">
      <c r="C18" s="183"/>
      <c r="D18" s="184"/>
      <c r="E18" s="185"/>
      <c r="BN18" s="254"/>
      <c r="BO18" s="254"/>
      <c r="BP18" s="254"/>
      <c r="BQ18" s="254"/>
      <c r="BR18" s="254"/>
      <c r="BS18" s="254"/>
      <c r="BT18" s="254"/>
      <c r="BX18" s="254"/>
    </row>
    <row r="19" spans="1:77">
      <c r="A19" s="43" t="s">
        <v>326</v>
      </c>
      <c r="BX19" s="252"/>
    </row>
    <row r="20" spans="1:77" ht="15" customHeight="1">
      <c r="C20" s="247"/>
      <c r="D20" s="233"/>
      <c r="E20" s="265"/>
      <c r="F20" s="266"/>
      <c r="G20" s="267"/>
      <c r="H20" s="237" t="str">
        <f xml:space="preserve"> IFERROR(IF(LEN(G20)=0,"",VLOOKUP(G20,OKTMO_TYPE_LIST,2,FALSE)),"МО отсутствует")</f>
        <v/>
      </c>
      <c r="I20" s="246"/>
      <c r="J20" s="263" t="s">
        <v>337</v>
      </c>
      <c r="K20" s="264"/>
      <c r="L20" s="264"/>
      <c r="M20" s="264"/>
    </row>
    <row r="23" spans="1:77" s="44" customFormat="1" ht="24" customHeight="1">
      <c r="C23" s="45"/>
      <c r="D23" s="417" t="s">
        <v>36</v>
      </c>
      <c r="E23" s="417" t="s">
        <v>195</v>
      </c>
      <c r="F23" s="417" t="s">
        <v>196</v>
      </c>
      <c r="G23" s="442" t="s">
        <v>163</v>
      </c>
      <c r="H23" s="448" t="s">
        <v>315</v>
      </c>
      <c r="I23" s="448"/>
      <c r="J23" s="448"/>
      <c r="K23" s="413" t="s">
        <v>254</v>
      </c>
      <c r="L23" s="406" t="s">
        <v>266</v>
      </c>
      <c r="M23" s="413" t="s">
        <v>267</v>
      </c>
      <c r="N23" s="213"/>
      <c r="O23" s="410" t="s">
        <v>316</v>
      </c>
      <c r="P23" s="446" t="s">
        <v>281</v>
      </c>
      <c r="Q23" s="446" t="s">
        <v>309</v>
      </c>
      <c r="R23" s="446" t="s">
        <v>310</v>
      </c>
      <c r="S23" s="451" t="s">
        <v>311</v>
      </c>
      <c r="T23" s="451"/>
      <c r="U23" s="451"/>
      <c r="V23" s="451"/>
      <c r="W23" s="451"/>
      <c r="X23" s="451"/>
      <c r="Y23" s="452"/>
      <c r="Z23" s="453" t="s">
        <v>315</v>
      </c>
      <c r="AA23" s="451"/>
      <c r="AB23" s="451"/>
      <c r="AC23" s="451"/>
      <c r="AD23" s="452"/>
      <c r="AE23" s="213"/>
      <c r="AF23" s="410" t="s">
        <v>317</v>
      </c>
      <c r="AG23" s="449" t="s">
        <v>161</v>
      </c>
      <c r="AH23" s="446" t="s">
        <v>369</v>
      </c>
      <c r="AI23" s="446" t="s">
        <v>375</v>
      </c>
      <c r="AJ23" s="446" t="s">
        <v>373</v>
      </c>
      <c r="AK23" s="446" t="s">
        <v>374</v>
      </c>
      <c r="AL23" s="446" t="s">
        <v>376</v>
      </c>
      <c r="AM23" s="446" t="s">
        <v>377</v>
      </c>
      <c r="AN23" s="446" t="s">
        <v>378</v>
      </c>
      <c r="AO23" s="446" t="s">
        <v>379</v>
      </c>
      <c r="AP23" s="406" t="s">
        <v>283</v>
      </c>
      <c r="AQ23" s="406" t="s">
        <v>299</v>
      </c>
      <c r="AR23" s="406" t="s">
        <v>300</v>
      </c>
      <c r="AS23" s="406" t="s">
        <v>301</v>
      </c>
      <c r="AT23" s="406" t="s">
        <v>302</v>
      </c>
      <c r="AU23" s="446" t="str">
        <f>"Размер средств, исключаемых из НВВ на " &amp; god &amp; " год, в связи с неисполнением ИП"</f>
        <v>Размер средств, исключаемых из НВВ на 2019 год, в связи с неисполнением ИП</v>
      </c>
      <c r="AV23" s="238" t="str">
        <f>"Утверждено на " &amp; god &amp; " (План)"</f>
        <v>Утверждено на 2019 (План)</v>
      </c>
      <c r="AW23" s="238" t="str">
        <f>"Утверждено на " &amp; god &amp; " (Уточненный план)"</f>
        <v>Утверждено на 2019 (Уточненный план)</v>
      </c>
      <c r="AX23" s="238" t="str">
        <f>"Утверждено на " &amp; god &amp; " (Дельта)"</f>
        <v>Утверждено на 2019 (Дельта)</v>
      </c>
      <c r="AY23" s="238" t="str">
        <f>"Утверждено на " &amp; god+1 &amp; " (План)"</f>
        <v>Утверждено на 2020 (План)</v>
      </c>
      <c r="AZ23" s="238" t="str">
        <f>"Утверждено на " &amp; god+1 &amp; " (Уточненный план)"</f>
        <v>Утверждено на 2020 (Уточненный план)</v>
      </c>
      <c r="BA23" s="238" t="str">
        <f>"Утверждено на " &amp; god+1 &amp; " (Дельта)"</f>
        <v>Утверждено на 2020 (Дельта)</v>
      </c>
      <c r="BB23" s="238" t="str">
        <f>"Утверждено на " &amp; god+2 &amp; " (План)"</f>
        <v>Утверждено на 2021 (План)</v>
      </c>
      <c r="BC23" s="238" t="str">
        <f>"Утверждено на " &amp; god+2 &amp; " (Уточненный план)"</f>
        <v>Утверждено на 2021 (Уточненный план)</v>
      </c>
      <c r="BD23" s="238" t="str">
        <f>"Утверждено на " &amp; god+2 &amp; " (Дельта)"</f>
        <v>Утверждено на 2021 (Дельта)</v>
      </c>
      <c r="BE23" s="238" t="str">
        <f>"Утверждено на " &amp; god+3 &amp; " (План)"</f>
        <v>Утверждено на 2022 (План)</v>
      </c>
      <c r="BF23" s="238" t="str">
        <f>"Утверждено на " &amp; god+3 &amp; " (Уточненный план)"</f>
        <v>Утверждено на 2022 (Уточненный план)</v>
      </c>
      <c r="BG23" s="238" t="str">
        <f>"Утверждено на " &amp; god+3 &amp; " (Дельта)"</f>
        <v>Утверждено на 2022 (Дельта)</v>
      </c>
      <c r="BH23" s="238" t="str">
        <f>"Утверждено на " &amp; god+4 &amp; " (План)"</f>
        <v>Утверждено на 2023 (План)</v>
      </c>
      <c r="BI23" s="238" t="str">
        <f>"Утверждено на " &amp; god+4 &amp; " (Уточненный план)"</f>
        <v>Утверждено на 2023 (Уточненный план)</v>
      </c>
      <c r="BJ23" s="238" t="str">
        <f>"Утверждено на " &amp; god+4 &amp; " (Дельта)"</f>
        <v>Утверждено на 2023 (Дельта)</v>
      </c>
      <c r="BK23" s="406" t="str">
        <f>"Утверждено на оставшийся период (План)"</f>
        <v>Утверждено на оставшийся период (План)</v>
      </c>
      <c r="BL23" s="406" t="str">
        <f>"Утверждено на оставшийся период (Уточненный план)"</f>
        <v>Утверждено на оставшийся период (Уточненный план)</v>
      </c>
      <c r="BM23" s="446" t="str">
        <f>"Утверждено на оставшийся период (Дельта)"</f>
        <v>Утверждено на оставшийся период (Дельта)</v>
      </c>
      <c r="BN23" s="144"/>
      <c r="BO23" s="145"/>
    </row>
    <row r="24" spans="1:77" s="44" customFormat="1" ht="24" customHeight="1">
      <c r="C24" s="45"/>
      <c r="D24" s="441"/>
      <c r="E24" s="441"/>
      <c r="F24" s="441"/>
      <c r="G24" s="442"/>
      <c r="H24" s="210" t="s">
        <v>157</v>
      </c>
      <c r="I24" s="210" t="s">
        <v>158</v>
      </c>
      <c r="J24" s="210" t="s">
        <v>159</v>
      </c>
      <c r="K24" s="443"/>
      <c r="L24" s="444"/>
      <c r="M24" s="443"/>
      <c r="N24" s="214"/>
      <c r="O24" s="445"/>
      <c r="P24" s="447"/>
      <c r="Q24" s="447"/>
      <c r="R24" s="447"/>
      <c r="S24" s="239" t="s">
        <v>157</v>
      </c>
      <c r="T24" s="240" t="s">
        <v>158</v>
      </c>
      <c r="U24" s="240" t="s">
        <v>159</v>
      </c>
      <c r="V24" s="240" t="s">
        <v>312</v>
      </c>
      <c r="W24" s="240" t="s">
        <v>159</v>
      </c>
      <c r="X24" s="240" t="s">
        <v>313</v>
      </c>
      <c r="Y24" s="240" t="s">
        <v>314</v>
      </c>
      <c r="Z24" s="210" t="s">
        <v>157</v>
      </c>
      <c r="AA24" s="240" t="s">
        <v>158</v>
      </c>
      <c r="AB24" s="240" t="s">
        <v>159</v>
      </c>
      <c r="AC24" s="240" t="s">
        <v>312</v>
      </c>
      <c r="AD24" s="240" t="s">
        <v>159</v>
      </c>
      <c r="AE24" s="214"/>
      <c r="AF24" s="445"/>
      <c r="AG24" s="450"/>
      <c r="AH24" s="447"/>
      <c r="AI24" s="447"/>
      <c r="AJ24" s="447"/>
      <c r="AK24" s="447"/>
      <c r="AL24" s="447"/>
      <c r="AM24" s="447"/>
      <c r="AN24" s="447"/>
      <c r="AO24" s="447"/>
      <c r="AP24" s="443"/>
      <c r="AQ24" s="444"/>
      <c r="AR24" s="444"/>
      <c r="AS24" s="444"/>
      <c r="AT24" s="444"/>
      <c r="AU24" s="447"/>
      <c r="AV24" s="240" t="s">
        <v>141</v>
      </c>
      <c r="AW24" s="240" t="s">
        <v>141</v>
      </c>
      <c r="AX24" s="240" t="s">
        <v>141</v>
      </c>
      <c r="AY24" s="240" t="s">
        <v>141</v>
      </c>
      <c r="AZ24" s="240" t="s">
        <v>141</v>
      </c>
      <c r="BA24" s="240" t="s">
        <v>141</v>
      </c>
      <c r="BB24" s="240" t="s">
        <v>141</v>
      </c>
      <c r="BC24" s="240" t="s">
        <v>141</v>
      </c>
      <c r="BD24" s="240" t="s">
        <v>141</v>
      </c>
      <c r="BE24" s="240" t="s">
        <v>141</v>
      </c>
      <c r="BF24" s="240" t="s">
        <v>141</v>
      </c>
      <c r="BG24" s="240" t="s">
        <v>141</v>
      </c>
      <c r="BH24" s="240" t="s">
        <v>141</v>
      </c>
      <c r="BI24" s="240" t="s">
        <v>141</v>
      </c>
      <c r="BJ24" s="240" t="s">
        <v>141</v>
      </c>
      <c r="BK24" s="444"/>
      <c r="BL24" s="444"/>
      <c r="BM24" s="447"/>
      <c r="BN24" s="144"/>
      <c r="BO24" s="145"/>
    </row>
    <row r="27" spans="1:77" ht="12" thickBot="1">
      <c r="A27" s="43" t="s">
        <v>391</v>
      </c>
    </row>
    <row r="28" spans="1:77" s="44" customFormat="1" ht="11.25" customHeight="1">
      <c r="C28" s="97"/>
      <c r="D28" s="380"/>
      <c r="E28" s="427"/>
      <c r="F28" s="430"/>
      <c r="G28" s="433"/>
      <c r="H28" s="425"/>
      <c r="I28" s="425"/>
      <c r="J28" s="425"/>
      <c r="K28" s="398"/>
      <c r="L28" s="426"/>
      <c r="M28" s="365"/>
      <c r="N28" s="163"/>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2"/>
      <c r="BN28" s="251"/>
      <c r="BO28" s="250"/>
      <c r="BP28" s="250"/>
      <c r="BQ28" s="250"/>
      <c r="BR28" s="250"/>
      <c r="BS28" s="250"/>
      <c r="BT28" s="250"/>
      <c r="BX28" s="250"/>
    </row>
    <row r="29" spans="1:77" s="44" customFormat="1" ht="11.25" customHeight="1">
      <c r="C29" s="307"/>
      <c r="D29" s="381"/>
      <c r="E29" s="428"/>
      <c r="F29" s="431"/>
      <c r="G29" s="434"/>
      <c r="H29" s="393"/>
      <c r="I29" s="396"/>
      <c r="J29" s="396"/>
      <c r="K29" s="399"/>
      <c r="L29" s="402"/>
      <c r="M29" s="366"/>
      <c r="N29" s="368"/>
      <c r="O29" s="371"/>
      <c r="P29" s="422"/>
      <c r="Q29" s="377"/>
      <c r="R29" s="362"/>
      <c r="S29" s="362"/>
      <c r="T29" s="362"/>
      <c r="U29" s="362"/>
      <c r="V29" s="362"/>
      <c r="W29" s="362"/>
      <c r="X29" s="362"/>
      <c r="Y29" s="362"/>
      <c r="Z29" s="362"/>
      <c r="AA29" s="362"/>
      <c r="AB29" s="362"/>
      <c r="AC29" s="362"/>
      <c r="AD29" s="362"/>
      <c r="AE29" s="209"/>
      <c r="AF29" s="220">
        <v>0</v>
      </c>
      <c r="AG29" s="219" t="s">
        <v>308</v>
      </c>
      <c r="AH29" s="219"/>
      <c r="AI29" s="219"/>
      <c r="AJ29" s="219"/>
      <c r="AK29" s="219"/>
      <c r="AL29" s="219"/>
      <c r="AM29" s="219"/>
      <c r="AN29" s="219"/>
      <c r="AO29" s="219"/>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5"/>
      <c r="BN29" s="251"/>
      <c r="BO29" s="360"/>
      <c r="BP29" s="360"/>
      <c r="BQ29" s="360"/>
      <c r="BR29" s="250"/>
      <c r="BS29" s="360"/>
      <c r="BT29" s="360"/>
      <c r="BU29" s="360"/>
      <c r="BV29" s="360"/>
      <c r="BW29" s="360"/>
      <c r="BX29" s="250"/>
    </row>
    <row r="30" spans="1:77" s="44" customFormat="1" ht="14.25">
      <c r="C30" s="307"/>
      <c r="D30" s="381"/>
      <c r="E30" s="428"/>
      <c r="F30" s="431"/>
      <c r="G30" s="434"/>
      <c r="H30" s="393"/>
      <c r="I30" s="396"/>
      <c r="J30" s="396"/>
      <c r="K30" s="399"/>
      <c r="L30" s="402"/>
      <c r="M30" s="366"/>
      <c r="N30" s="369"/>
      <c r="O30" s="372"/>
      <c r="P30" s="423"/>
      <c r="Q30" s="378"/>
      <c r="R30" s="363"/>
      <c r="S30" s="363"/>
      <c r="T30" s="363"/>
      <c r="U30" s="363"/>
      <c r="V30" s="363"/>
      <c r="W30" s="363"/>
      <c r="X30" s="363"/>
      <c r="Y30" s="363"/>
      <c r="Z30" s="363"/>
      <c r="AA30" s="363"/>
      <c r="AB30" s="363"/>
      <c r="AC30" s="363"/>
      <c r="AD30" s="363"/>
      <c r="AE30" s="193"/>
      <c r="AF30" s="217"/>
      <c r="AG30" s="299"/>
      <c r="AH30" s="300"/>
      <c r="AI30" s="301"/>
      <c r="AJ30" s="221"/>
      <c r="AK30" s="221"/>
      <c r="AL30" s="221"/>
      <c r="AM30" s="221"/>
      <c r="AN30" s="221"/>
      <c r="AO30" s="221"/>
      <c r="AP30" s="302"/>
      <c r="AQ30" s="195">
        <f>SUM(AT30,AV30,AY30,BB30,BE30,BH30,BK30)</f>
        <v>0</v>
      </c>
      <c r="AR30" s="197">
        <f>SUM(AT30,AW30,AZ30,BC30,BF30,BI30,BL30)</f>
        <v>0</v>
      </c>
      <c r="AS30" s="195">
        <f>AQ30-AR30</f>
        <v>0</v>
      </c>
      <c r="AT30" s="270"/>
      <c r="AU30" s="241"/>
      <c r="AV30" s="198"/>
      <c r="AW30" s="241"/>
      <c r="AX30" s="199">
        <f>AV30-AW30</f>
        <v>0</v>
      </c>
      <c r="AY30" s="173"/>
      <c r="AZ30" s="241"/>
      <c r="BA30" s="199">
        <f>AY30-AZ30</f>
        <v>0</v>
      </c>
      <c r="BB30" s="198"/>
      <c r="BC30" s="241"/>
      <c r="BD30" s="199">
        <f>BB30-BC30</f>
        <v>0</v>
      </c>
      <c r="BE30" s="198"/>
      <c r="BF30" s="241"/>
      <c r="BG30" s="199">
        <f>BE30-BF30</f>
        <v>0</v>
      </c>
      <c r="BH30" s="198"/>
      <c r="BI30" s="241"/>
      <c r="BJ30" s="199">
        <f>BH30-BI30</f>
        <v>0</v>
      </c>
      <c r="BK30" s="198"/>
      <c r="BL30" s="241"/>
      <c r="BM30" s="195">
        <f>BK30-BL30</f>
        <v>0</v>
      </c>
      <c r="BN30" s="251">
        <v>0</v>
      </c>
      <c r="BO30" s="360"/>
      <c r="BP30" s="360"/>
      <c r="BQ30" s="360"/>
      <c r="BR30" s="249" t="str">
        <f>AG30 &amp; BN30</f>
        <v>0</v>
      </c>
      <c r="BS30" s="360"/>
      <c r="BT30" s="360"/>
      <c r="BU30" s="360"/>
      <c r="BV30" s="360"/>
      <c r="BW30" s="360"/>
      <c r="BX30" s="249" t="str">
        <f>AG30&amp;AH30</f>
        <v/>
      </c>
      <c r="BY30" s="250">
        <v>0</v>
      </c>
    </row>
    <row r="31" spans="1:77" s="44" customFormat="1" ht="15" customHeight="1">
      <c r="C31" s="307"/>
      <c r="D31" s="381"/>
      <c r="E31" s="428"/>
      <c r="F31" s="431"/>
      <c r="G31" s="434"/>
      <c r="H31" s="393"/>
      <c r="I31" s="396"/>
      <c r="J31" s="396"/>
      <c r="K31" s="399"/>
      <c r="L31" s="402"/>
      <c r="M31" s="366"/>
      <c r="N31" s="370"/>
      <c r="O31" s="373"/>
      <c r="P31" s="424"/>
      <c r="Q31" s="379"/>
      <c r="R31" s="364"/>
      <c r="S31" s="364"/>
      <c r="T31" s="364"/>
      <c r="U31" s="364"/>
      <c r="V31" s="364"/>
      <c r="W31" s="364"/>
      <c r="X31" s="364"/>
      <c r="Y31" s="364"/>
      <c r="Z31" s="364"/>
      <c r="AA31" s="364"/>
      <c r="AB31" s="364"/>
      <c r="AC31" s="364"/>
      <c r="AD31" s="364"/>
      <c r="AE31" s="279" t="s">
        <v>383</v>
      </c>
      <c r="AF31" s="203"/>
      <c r="AG31" s="223" t="s">
        <v>154</v>
      </c>
      <c r="AH31" s="223"/>
      <c r="AI31" s="223"/>
      <c r="AJ31" s="223"/>
      <c r="AK31" s="223"/>
      <c r="AL31" s="223"/>
      <c r="AM31" s="223"/>
      <c r="AN31" s="223"/>
      <c r="AO31" s="223"/>
      <c r="AP31" s="168"/>
      <c r="AQ31" s="169"/>
      <c r="AR31" s="169"/>
      <c r="AS31" s="169"/>
      <c r="AT31" s="169"/>
      <c r="AU31" s="169"/>
      <c r="AV31" s="169"/>
      <c r="AW31" s="169"/>
      <c r="AX31" s="169"/>
      <c r="AY31" s="169"/>
      <c r="AZ31" s="169"/>
      <c r="BA31" s="169"/>
      <c r="BB31" s="169"/>
      <c r="BC31" s="169"/>
      <c r="BD31" s="169"/>
      <c r="BE31" s="169"/>
      <c r="BF31" s="169"/>
      <c r="BG31" s="169"/>
      <c r="BH31" s="169"/>
      <c r="BI31" s="169"/>
      <c r="BJ31" s="169"/>
      <c r="BK31" s="169"/>
      <c r="BL31" s="169"/>
      <c r="BM31" s="170"/>
      <c r="BN31" s="251"/>
      <c r="BO31" s="360"/>
      <c r="BP31" s="360"/>
      <c r="BQ31" s="360"/>
      <c r="BR31" s="250"/>
      <c r="BS31" s="360"/>
      <c r="BT31" s="360"/>
      <c r="BU31" s="360"/>
      <c r="BV31" s="360"/>
      <c r="BW31" s="360"/>
      <c r="BX31" s="250"/>
    </row>
    <row r="32" spans="1:77" s="44" customFormat="1" ht="15" customHeight="1" thickBot="1">
      <c r="C32" s="308"/>
      <c r="D32" s="382"/>
      <c r="E32" s="429"/>
      <c r="F32" s="432"/>
      <c r="G32" s="435"/>
      <c r="H32" s="394"/>
      <c r="I32" s="397"/>
      <c r="J32" s="397"/>
      <c r="K32" s="400"/>
      <c r="L32" s="403"/>
      <c r="M32" s="367"/>
      <c r="N32" s="280" t="s">
        <v>384</v>
      </c>
      <c r="O32" s="212"/>
      <c r="P32" s="361" t="s">
        <v>154</v>
      </c>
      <c r="Q32" s="361"/>
      <c r="R32" s="171"/>
      <c r="S32" s="171"/>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7"/>
      <c r="BN32" s="251"/>
      <c r="BO32" s="250"/>
      <c r="BP32" s="250"/>
      <c r="BQ32" s="250"/>
      <c r="BR32" s="250"/>
      <c r="BS32" s="250"/>
      <c r="BT32" s="250"/>
      <c r="BX32" s="250"/>
    </row>
    <row r="33" spans="1:77">
      <c r="A33" s="43" t="s">
        <v>390</v>
      </c>
    </row>
    <row r="34" spans="1:77" s="44" customFormat="1" ht="11.25" customHeight="1">
      <c r="C34" s="97"/>
      <c r="D34"/>
      <c r="E34"/>
      <c r="F34"/>
      <c r="G34"/>
      <c r="H34"/>
      <c r="I34"/>
      <c r="J34"/>
      <c r="K34"/>
      <c r="L34"/>
      <c r="M34"/>
      <c r="N34" s="421"/>
      <c r="O34" s="371"/>
      <c r="P34" s="422"/>
      <c r="Q34" s="377"/>
      <c r="R34" s="362"/>
      <c r="S34" s="362"/>
      <c r="T34" s="362"/>
      <c r="U34" s="362"/>
      <c r="V34" s="362"/>
      <c r="W34" s="362"/>
      <c r="X34" s="362"/>
      <c r="Y34" s="362"/>
      <c r="Z34" s="362"/>
      <c r="AA34" s="362"/>
      <c r="AB34" s="362"/>
      <c r="AC34" s="362"/>
      <c r="AD34" s="362"/>
      <c r="AE34" s="209"/>
      <c r="AF34" s="220">
        <v>0</v>
      </c>
      <c r="AG34" s="219" t="s">
        <v>308</v>
      </c>
      <c r="AH34" s="219"/>
      <c r="AI34" s="219"/>
      <c r="AJ34" s="219"/>
      <c r="AK34" s="219"/>
      <c r="AL34" s="219"/>
      <c r="AM34" s="219"/>
      <c r="AN34" s="219"/>
      <c r="AO34" s="219"/>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5"/>
      <c r="BN34" s="251"/>
      <c r="BO34" s="360"/>
      <c r="BP34" s="360"/>
      <c r="BQ34" s="360"/>
      <c r="BR34" s="250"/>
      <c r="BS34" s="360"/>
      <c r="BT34" s="360"/>
      <c r="BU34" s="360"/>
      <c r="BV34" s="360"/>
      <c r="BW34" s="360"/>
      <c r="BX34" s="250"/>
    </row>
    <row r="35" spans="1:77" s="44" customFormat="1" ht="14.25">
      <c r="C35" s="97"/>
      <c r="D35"/>
      <c r="E35"/>
      <c r="F35"/>
      <c r="G35"/>
      <c r="H35"/>
      <c r="I35"/>
      <c r="J35"/>
      <c r="K35"/>
      <c r="L35"/>
      <c r="M35"/>
      <c r="N35" s="369"/>
      <c r="O35" s="372"/>
      <c r="P35" s="423"/>
      <c r="Q35" s="378"/>
      <c r="R35" s="363"/>
      <c r="S35" s="363"/>
      <c r="T35" s="363"/>
      <c r="U35" s="363"/>
      <c r="V35" s="363"/>
      <c r="W35" s="363"/>
      <c r="X35" s="363"/>
      <c r="Y35" s="363"/>
      <c r="Z35" s="363"/>
      <c r="AA35" s="363"/>
      <c r="AB35" s="363"/>
      <c r="AC35" s="363"/>
      <c r="AD35" s="363"/>
      <c r="AE35" s="193"/>
      <c r="AF35" s="217"/>
      <c r="AG35" s="299"/>
      <c r="AH35" s="300"/>
      <c r="AI35" s="301"/>
      <c r="AJ35" s="221"/>
      <c r="AK35" s="221"/>
      <c r="AL35" s="221"/>
      <c r="AM35" s="221"/>
      <c r="AN35" s="221"/>
      <c r="AO35" s="221"/>
      <c r="AP35" s="302"/>
      <c r="AQ35" s="103">
        <f>SUM(AT35,AV35,AY35,BB35,BE35,BH35,BK35)</f>
        <v>0</v>
      </c>
      <c r="AR35" s="197">
        <f>SUM(AT35,AW35,AZ35,BC35,BF35,BI35,BL35)</f>
        <v>0</v>
      </c>
      <c r="AS35" s="195">
        <f>AQ35-AR35</f>
        <v>0</v>
      </c>
      <c r="AT35" s="244"/>
      <c r="AU35" s="244"/>
      <c r="AV35" s="159"/>
      <c r="AW35" s="244"/>
      <c r="AX35" s="194">
        <f>AV35-AW35</f>
        <v>0</v>
      </c>
      <c r="AY35" s="160"/>
      <c r="AZ35" s="244"/>
      <c r="BA35" s="194">
        <f>AY35-AZ35</f>
        <v>0</v>
      </c>
      <c r="BB35" s="159"/>
      <c r="BC35" s="244"/>
      <c r="BD35" s="194">
        <f>BB35-BC35</f>
        <v>0</v>
      </c>
      <c r="BE35" s="159"/>
      <c r="BF35" s="244"/>
      <c r="BG35" s="194">
        <f>BE35-BF35</f>
        <v>0</v>
      </c>
      <c r="BH35" s="159"/>
      <c r="BI35" s="244"/>
      <c r="BJ35" s="194">
        <f>BH35-BI35</f>
        <v>0</v>
      </c>
      <c r="BK35" s="159"/>
      <c r="BL35" s="244"/>
      <c r="BM35" s="195">
        <f>BK35-BL35</f>
        <v>0</v>
      </c>
      <c r="BN35" s="251">
        <v>0</v>
      </c>
      <c r="BO35" s="360"/>
      <c r="BP35" s="360"/>
      <c r="BQ35" s="360"/>
      <c r="BR35" s="249" t="str">
        <f>AG35 &amp; BN35</f>
        <v>0</v>
      </c>
      <c r="BS35" s="360"/>
      <c r="BT35" s="360"/>
      <c r="BU35" s="360"/>
      <c r="BV35" s="360"/>
      <c r="BW35" s="360"/>
      <c r="BX35" s="249" t="str">
        <f>AG35&amp;AH35</f>
        <v/>
      </c>
      <c r="BY35" s="250"/>
    </row>
    <row r="36" spans="1:77" s="44" customFormat="1" ht="15" customHeight="1">
      <c r="C36" s="97"/>
      <c r="D36"/>
      <c r="E36"/>
      <c r="F36"/>
      <c r="G36"/>
      <c r="H36"/>
      <c r="I36"/>
      <c r="J36"/>
      <c r="K36"/>
      <c r="L36"/>
      <c r="M36"/>
      <c r="N36" s="369"/>
      <c r="O36" s="373"/>
      <c r="P36" s="424"/>
      <c r="Q36" s="379"/>
      <c r="R36" s="364"/>
      <c r="S36" s="364"/>
      <c r="T36" s="364"/>
      <c r="U36" s="364"/>
      <c r="V36" s="364"/>
      <c r="W36" s="364"/>
      <c r="X36" s="364"/>
      <c r="Y36" s="364"/>
      <c r="Z36" s="364"/>
      <c r="AA36" s="364"/>
      <c r="AB36" s="364"/>
      <c r="AC36" s="364"/>
      <c r="AD36" s="364"/>
      <c r="AE36" s="279" t="s">
        <v>383</v>
      </c>
      <c r="AF36" s="216"/>
      <c r="AG36" s="223"/>
      <c r="AH36" s="223"/>
      <c r="AI36" s="223"/>
      <c r="AJ36" s="223"/>
      <c r="AK36" s="223"/>
      <c r="AL36" s="223"/>
      <c r="AM36" s="223"/>
      <c r="AN36" s="223"/>
      <c r="AO36" s="223"/>
      <c r="AP36" s="168"/>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70"/>
      <c r="BN36" s="251"/>
      <c r="BO36" s="360"/>
      <c r="BP36" s="360"/>
      <c r="BQ36" s="360"/>
      <c r="BR36" s="250"/>
      <c r="BS36" s="360"/>
      <c r="BT36" s="360"/>
      <c r="BU36" s="360"/>
      <c r="BV36" s="360"/>
      <c r="BW36" s="360"/>
      <c r="BX36" s="250"/>
    </row>
  </sheetData>
  <mergeCells count="155">
    <mergeCell ref="BS5:BS7"/>
    <mergeCell ref="BT5:BT7"/>
    <mergeCell ref="BU5:BU7"/>
    <mergeCell ref="BV5:BV7"/>
    <mergeCell ref="BW5:BW7"/>
    <mergeCell ref="BS10:BS12"/>
    <mergeCell ref="BT10:BT12"/>
    <mergeCell ref="BU10:BU12"/>
    <mergeCell ref="BV10:BV12"/>
    <mergeCell ref="BW10:BW12"/>
    <mergeCell ref="Q23:Q24"/>
    <mergeCell ref="AF23:AF24"/>
    <mergeCell ref="AG23:AG24"/>
    <mergeCell ref="BK23:BK24"/>
    <mergeCell ref="BL23:BL24"/>
    <mergeCell ref="BM23:BM24"/>
    <mergeCell ref="AP23:AP24"/>
    <mergeCell ref="AQ23:AQ24"/>
    <mergeCell ref="AR23:AR24"/>
    <mergeCell ref="AS23:AS24"/>
    <mergeCell ref="AT23:AT24"/>
    <mergeCell ref="AU23:AU24"/>
    <mergeCell ref="AH23:AH24"/>
    <mergeCell ref="AI23:AI24"/>
    <mergeCell ref="AL23:AL24"/>
    <mergeCell ref="AM23:AM24"/>
    <mergeCell ref="AN23:AN24"/>
    <mergeCell ref="AO23:AO24"/>
    <mergeCell ref="R23:R24"/>
    <mergeCell ref="S23:Y23"/>
    <mergeCell ref="Z23:AD23"/>
    <mergeCell ref="AJ23:AJ24"/>
    <mergeCell ref="AK23:AK24"/>
    <mergeCell ref="D23:D24"/>
    <mergeCell ref="E23:E24"/>
    <mergeCell ref="F23:F24"/>
    <mergeCell ref="G23:G24"/>
    <mergeCell ref="K23:K24"/>
    <mergeCell ref="L23:L24"/>
    <mergeCell ref="M23:M24"/>
    <mergeCell ref="O23:O24"/>
    <mergeCell ref="P23:P24"/>
    <mergeCell ref="H23:J23"/>
    <mergeCell ref="D4:D8"/>
    <mergeCell ref="E4:E8"/>
    <mergeCell ref="F4:F8"/>
    <mergeCell ref="G4:G8"/>
    <mergeCell ref="K4:K8"/>
    <mergeCell ref="H4:H8"/>
    <mergeCell ref="O5:O7"/>
    <mergeCell ref="O10:O12"/>
    <mergeCell ref="N10:N12"/>
    <mergeCell ref="N5:N7"/>
    <mergeCell ref="I4:I8"/>
    <mergeCell ref="J4:J8"/>
    <mergeCell ref="BQ5:BQ7"/>
    <mergeCell ref="BQ10:BQ12"/>
    <mergeCell ref="BO10:BO12"/>
    <mergeCell ref="BO5:BO7"/>
    <mergeCell ref="BP5:BP7"/>
    <mergeCell ref="BP10:BP12"/>
    <mergeCell ref="R10:R12"/>
    <mergeCell ref="S10:S12"/>
    <mergeCell ref="AD5:AD7"/>
    <mergeCell ref="X5:X7"/>
    <mergeCell ref="Y5:Y7"/>
    <mergeCell ref="Z5:Z7"/>
    <mergeCell ref="AA5:AA7"/>
    <mergeCell ref="T10:T12"/>
    <mergeCell ref="U10:U12"/>
    <mergeCell ref="V10:V12"/>
    <mergeCell ref="W10:W12"/>
    <mergeCell ref="V5:V7"/>
    <mergeCell ref="AC10:AC12"/>
    <mergeCell ref="R5:R7"/>
    <mergeCell ref="S5:S7"/>
    <mergeCell ref="T5:T7"/>
    <mergeCell ref="U5:U7"/>
    <mergeCell ref="Y10:Y12"/>
    <mergeCell ref="P8:Q8"/>
    <mergeCell ref="P5:P7"/>
    <mergeCell ref="AB5:AB7"/>
    <mergeCell ref="AC5:AC7"/>
    <mergeCell ref="AD10:AD12"/>
    <mergeCell ref="L4:L8"/>
    <mergeCell ref="M4:M8"/>
    <mergeCell ref="P10:P12"/>
    <mergeCell ref="Q10:Q12"/>
    <mergeCell ref="Q5:Q7"/>
    <mergeCell ref="Z10:Z12"/>
    <mergeCell ref="AA10:AA12"/>
    <mergeCell ref="AB10:AB12"/>
    <mergeCell ref="X10:X12"/>
    <mergeCell ref="W5:W7"/>
    <mergeCell ref="I28:I32"/>
    <mergeCell ref="J28:J32"/>
    <mergeCell ref="K28:K32"/>
    <mergeCell ref="L28:L32"/>
    <mergeCell ref="M28:M32"/>
    <mergeCell ref="D28:D32"/>
    <mergeCell ref="E28:E32"/>
    <mergeCell ref="F28:F32"/>
    <mergeCell ref="G28:G32"/>
    <mergeCell ref="H28:H32"/>
    <mergeCell ref="BW29:BW31"/>
    <mergeCell ref="AC29:AC31"/>
    <mergeCell ref="AD29:AD31"/>
    <mergeCell ref="BO29:BO31"/>
    <mergeCell ref="BP29:BP31"/>
    <mergeCell ref="BQ29:BQ31"/>
    <mergeCell ref="X29:X31"/>
    <mergeCell ref="Y29:Y31"/>
    <mergeCell ref="Z29:Z31"/>
    <mergeCell ref="AA29:AA31"/>
    <mergeCell ref="AB29:AB31"/>
    <mergeCell ref="P32:Q32"/>
    <mergeCell ref="N34:N36"/>
    <mergeCell ref="O34:O36"/>
    <mergeCell ref="P34:P36"/>
    <mergeCell ref="Q34:Q36"/>
    <mergeCell ref="BS29:BS31"/>
    <mergeCell ref="BT29:BT31"/>
    <mergeCell ref="BU29:BU31"/>
    <mergeCell ref="BV29:BV31"/>
    <mergeCell ref="S29:S31"/>
    <mergeCell ref="T29:T31"/>
    <mergeCell ref="U29:U31"/>
    <mergeCell ref="V29:V31"/>
    <mergeCell ref="W29:W31"/>
    <mergeCell ref="N29:N31"/>
    <mergeCell ref="O29:O31"/>
    <mergeCell ref="P29:P31"/>
    <mergeCell ref="Q29:Q31"/>
    <mergeCell ref="R29:R31"/>
    <mergeCell ref="W34:W36"/>
    <mergeCell ref="X34:X36"/>
    <mergeCell ref="Y34:Y36"/>
    <mergeCell ref="Z34:Z36"/>
    <mergeCell ref="AA34:AA36"/>
    <mergeCell ref="R34:R36"/>
    <mergeCell ref="S34:S36"/>
    <mergeCell ref="T34:T36"/>
    <mergeCell ref="U34:U36"/>
    <mergeCell ref="V34:V36"/>
    <mergeCell ref="BW34:BW36"/>
    <mergeCell ref="BQ34:BQ36"/>
    <mergeCell ref="BS34:BS36"/>
    <mergeCell ref="BT34:BT36"/>
    <mergeCell ref="BU34:BU36"/>
    <mergeCell ref="BV34:BV36"/>
    <mergeCell ref="AB34:AB36"/>
    <mergeCell ref="AC34:AC36"/>
    <mergeCell ref="AD34:AD36"/>
    <mergeCell ref="BO34:BO36"/>
    <mergeCell ref="BP34:BP36"/>
  </mergeCells>
  <phoneticPr fontId="0" type="noConversion"/>
  <dataValidations xWindow="609" yWindow="778" count="15">
    <dataValidation type="textLength" operator="lessThanOrEqual" allowBlank="1" showInputMessage="1" showErrorMessage="1" errorTitle="Ошибка" error="Допускается ввод не более 900 символов!" sqref="F2 G10:J12 AE11:AF11 G14:J14 AI14:AO14 E18 AE6:AF6 G4:G7 AI6:AO6 AI11:AO11 AI35:AO35 AE30:AF30 G28:G31 AI30:AO30 G34:J36 AE35:AF35 AE14:AF14 G16:J16 AI16:AO16 AE16:AF16">
      <formula1>900</formula1>
    </dataValidation>
    <dataValidation type="list" allowBlank="1" showInputMessage="1" showErrorMessage="1" errorTitle="Ошибка" error="Выберите значение из списка" prompt="Выберите значение из списка" sqref="AP6 AP11 AH14 AP16 AH11 AH35 AP30 AH30 AP35 AP14 AH16">
      <formula1>logical</formula1>
    </dataValidation>
    <dataValidation type="decimal" allowBlank="1" showInputMessage="1" showErrorMessage="1" error="Введите действительное число от 0 до 100!" sqref="N10:O10 M34:M36 M4:M8 M10:M12 N5:O5 N29:O29 M28:M32 N34:O34 M14 M16">
      <formula1>0</formula1>
      <formula2>100</formula2>
    </dataValidation>
    <dataValidation type="whole" allowBlank="1" showErrorMessage="1" errorTitle="Ошибка" error="Допускается ввод только неотрицательных целых чисел!" sqref="K10:K12 K34:K36 K4:K8 K28:K32 K14 K16">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L10:L12 L34:L36 L4:L8 L28:L32 L14 L16">
      <formula1>all_year_list</formula1>
    </dataValidation>
    <dataValidation type="list" allowBlank="1" showInputMessage="1" showErrorMessage="1" errorTitle="Ошибка" error="Выберите значение из списка" prompt="Выберите значение из списка" sqref="E10:E12 E34:E36 E4:E8 E28:E32 E14 E16">
      <formula1>group_list</formula1>
    </dataValidation>
    <dataValidation type="list" allowBlank="1" showInputMessage="1" showErrorMessage="1" errorTitle="Ошибка" error="Выберите значение из списка" prompt="Выберите значение из списка" sqref="AG14 AG11">
      <formula1>ist_fin_list</formula1>
    </dataValidation>
    <dataValidation type="decimal" allowBlank="1" showErrorMessage="1" errorTitle="Ошибка" error="Допускается ввод только неотрицательных чисел!" sqref="BH14:BI14 BK11:BL11 BK6:BL6 BH11:BI11 BE14:BF14 BH6:BI6 BB14:BC14 BE11:BF11 BE6:BF6 AY14:AZ14 BB11:BC11 BB6:BC6 AT14:AW14 AY11:AZ11 AY6:AZ6 AT6:AW6 AT11:AW11 AT35:AW35 BK30:BL30 BH30:BI30 BE30:BF30 BB30:BC30 AY30:AZ30 AT30:AW30 BK35:BL35 BH35:BI35 BE35:BF35 BB35:BC35 AY35:AZ35 BK14:BL14 BH16:BI16 BE16:BF16 BB16:BC16 AY16:AZ16 AT16:AW16 BK16:BL16">
      <formula1>0</formula1>
      <formula2>9.99999999999999E+23</formula2>
    </dataValidation>
    <dataValidation type="list" operator="lessThanOrEqual" allowBlank="1" showInputMessage="1" showErrorMessage="1" errorTitle="Ошибка" error="Необходимо выбрать значение из списка!" promptTitle="Ввод" prompt="Необходимо указать принадлежность объекта к инфраструктуре ТЭ или его отсутствие" sqref="P5:P7 P29:P31 P34:P36">
      <formula1>"да,без привязки к объекту"</formula1>
    </dataValidation>
    <dataValidation operator="lessThanOrEqual" allowBlank="1" errorTitle="Ошибка" error="Необходимо выбрать значение из списка!" promptTitle="Ввод" prompt="Необходимо указать принадлежность объекта к инфраструктуре ТЭ или его отсутствие" sqref="P10:P12"/>
    <dataValidation allowBlank="1" showInputMessage="1" showErrorMessage="1" promptTitle="Ввод" prompt="Для выбора необходимо два раза нажать левую кнопку мыши!" sqref="H4:J8 H28:J32"/>
    <dataValidation allowBlank="1" showInputMessage="1" showErrorMessage="1" promptTitle="Ввод" prompt="Для выбора объекта необходимо два раза нажать левую кнопку мыши!" sqref="Q10:Q12 Q5:Q7 Q29:Q31 Q34:Q36"/>
    <dataValidation type="list" allowBlank="1" showInputMessage="1" showErrorMessage="1" errorTitle="Ошибка" error="Выберите значение из списка" prompt="Выберите значение из списка" sqref="AH6">
      <formula1>logical</formula1>
    </dataValidation>
    <dataValidation type="list" allowBlank="1" showInputMessage="1" showErrorMessage="1" errorTitle="Ошибка" error="Выберите значение из списка" prompt="Выберите значение из списка" sqref="AG6">
      <formula1>ist_fin_list</formula1>
    </dataValidation>
    <dataValidation type="list" allowBlank="1" showInputMessage="1" showErrorMessage="1" errorTitle="Ошибка" error="Выберите значение из списка" prompt="Выберите значение из списка" sqref="E20">
      <formula1>MR_LIST</formula1>
    </dataValidation>
  </dataValidations>
  <pageMargins left="0.75" right="0.75" top="1" bottom="1" header="0.5" footer="0.5"/>
  <pageSetup paperSize="9" orientation="portrait" horizontalDpi="0" verticalDpi="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00">
    <tabColor indexed="47"/>
  </sheetPr>
  <dimension ref="A1"/>
  <sheetViews>
    <sheetView showGridLines="0" workbookViewId="0"/>
  </sheetViews>
  <sheetFormatPr defaultColWidth="9.140625" defaultRowHeight="15"/>
  <cols>
    <col min="1" max="16384" width="9.140625" style="155"/>
  </cols>
  <sheetData/>
  <sheetProtection formatColumns="0" formatRows="0"/>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01">
    <tabColor indexed="47"/>
  </sheetPr>
  <dimension ref="A1"/>
  <sheetViews>
    <sheetView showGridLines="0" workbookViewId="0"/>
  </sheetViews>
  <sheetFormatPr defaultRowHeight="11.25"/>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02">
    <tabColor indexed="47"/>
  </sheetPr>
  <dimension ref="A1"/>
  <sheetViews>
    <sheetView workbookViewId="0"/>
  </sheetViews>
  <sheetFormatPr defaultRowHeight="11.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_com">
    <tabColor indexed="47"/>
  </sheetPr>
  <dimension ref="A1"/>
  <sheetViews>
    <sheetView zoomScaleNormal="100" workbookViewId="0"/>
  </sheetViews>
  <sheetFormatPr defaultColWidth="9.140625" defaultRowHeight="11.25"/>
  <cols>
    <col min="1" max="16384" width="9.140625" style="116"/>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Prov">
    <tabColor indexed="47"/>
  </sheetPr>
  <dimension ref="A1"/>
  <sheetViews>
    <sheetView showGridLines="0" zoomScaleNormal="100" workbookViewId="0"/>
  </sheetViews>
  <sheetFormatPr defaultColWidth="9.140625" defaultRowHeight="11.25"/>
  <cols>
    <col min="1" max="16384" width="9.140625" style="2"/>
  </cols>
  <sheetData/>
  <sheetProtection formatColumns="0" formatRows="0"/>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ill">
    <tabColor indexed="47"/>
  </sheetPr>
  <dimension ref="A1"/>
  <sheetViews>
    <sheetView showGridLines="0" zoomScaleNormal="100" workbookViewId="0"/>
  </sheetViews>
  <sheetFormatPr defaultRowHeight="11.25"/>
  <sheetData/>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TTP">
    <tabColor indexed="47"/>
  </sheetPr>
  <dimension ref="A1"/>
  <sheetViews>
    <sheetView showGridLines="0" workbookViewId="0"/>
  </sheetViews>
  <sheetFormatPr defaultColWidth="9.140625" defaultRowHeight="11.25"/>
  <cols>
    <col min="1" max="16384" width="9.140625" style="222"/>
  </cols>
  <sheetData/>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tabColor indexed="47"/>
  </sheetPr>
  <dimension ref="A1:A19"/>
  <sheetViews>
    <sheetView showGridLines="0" zoomScaleNormal="85" workbookViewId="0"/>
  </sheetViews>
  <sheetFormatPr defaultRowHeight="11.25"/>
  <cols>
    <col min="1" max="1" width="49.140625" customWidth="1"/>
  </cols>
  <sheetData>
    <row r="1" spans="1:1" ht="12">
      <c r="A1" s="15"/>
    </row>
    <row r="2" spans="1:1" ht="12">
      <c r="A2" s="15"/>
    </row>
    <row r="3" spans="1:1" ht="12">
      <c r="A3" s="15"/>
    </row>
    <row r="4" spans="1:1" ht="12">
      <c r="A4" s="15"/>
    </row>
    <row r="5" spans="1:1" ht="12">
      <c r="A5" s="15"/>
    </row>
    <row r="6" spans="1:1" ht="12">
      <c r="A6" s="15"/>
    </row>
    <row r="7" spans="1:1" ht="12">
      <c r="A7" s="15"/>
    </row>
    <row r="8" spans="1:1" ht="12">
      <c r="A8" s="15"/>
    </row>
    <row r="9" spans="1:1" ht="12">
      <c r="A9" s="15"/>
    </row>
    <row r="10" spans="1:1" ht="12">
      <c r="A10" s="15"/>
    </row>
    <row r="11" spans="1:1" ht="12">
      <c r="A11" s="15"/>
    </row>
    <row r="12" spans="1:1" ht="12">
      <c r="A12" s="15"/>
    </row>
    <row r="13" spans="1:1" ht="12">
      <c r="A13" s="15"/>
    </row>
    <row r="14" spans="1:1" ht="12">
      <c r="A14" s="15"/>
    </row>
    <row r="15" spans="1:1" ht="12">
      <c r="A15" s="15"/>
    </row>
    <row r="16" spans="1:1" ht="12">
      <c r="A16" s="15"/>
    </row>
    <row r="17" spans="1:1" ht="12">
      <c r="A17" s="15"/>
    </row>
    <row r="18" spans="1:1" ht="12">
      <c r="A18" s="15"/>
    </row>
    <row r="19" spans="1:1" ht="12">
      <c r="A19" s="15"/>
    </row>
  </sheetData>
  <sheetProtection formatColumns="0" formatRows="0"/>
  <phoneticPr fontId="10"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heetViews>
  <sheetFormatPr defaultColWidth="9.140625" defaultRowHeight="11.25"/>
  <cols>
    <col min="1" max="1" width="9.140625" style="16"/>
    <col min="2" max="16384" width="9.140625" style="17"/>
  </cols>
  <sheetData/>
  <sheetProtection formatColumns="0" formatRows="0"/>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sheetPr>
  <dimension ref="A1:D11"/>
  <sheetViews>
    <sheetView showGridLines="0" showRowColHeaders="0" zoomScaleNormal="100" workbookViewId="0">
      <selection activeCell="A53" sqref="A53"/>
    </sheetView>
  </sheetViews>
  <sheetFormatPr defaultColWidth="9.140625" defaultRowHeight="11.25"/>
  <cols>
    <col min="1" max="1" width="30.7109375" style="11" customWidth="1"/>
    <col min="2" max="2" width="80.7109375" style="11" customWidth="1"/>
    <col min="3" max="3" width="30.7109375" style="11" customWidth="1"/>
    <col min="4" max="16384" width="9.140625" style="10"/>
  </cols>
  <sheetData>
    <row r="1" spans="1:4" ht="24" customHeight="1">
      <c r="A1" s="149" t="s">
        <v>142</v>
      </c>
      <c r="B1" s="149" t="s">
        <v>143</v>
      </c>
      <c r="C1" s="149" t="s">
        <v>144</v>
      </c>
      <c r="D1" s="9"/>
    </row>
    <row r="2" spans="1:4">
      <c r="A2" s="309">
        <v>43851.755798611113</v>
      </c>
      <c r="B2" s="11" t="s">
        <v>394</v>
      </c>
      <c r="C2" s="11" t="s">
        <v>395</v>
      </c>
    </row>
    <row r="3" spans="1:4">
      <c r="A3" s="309">
        <v>43851.755810185183</v>
      </c>
      <c r="B3" s="11" t="s">
        <v>396</v>
      </c>
      <c r="C3" s="11" t="s">
        <v>395</v>
      </c>
    </row>
    <row r="4" spans="1:4">
      <c r="A4" s="309">
        <v>43851.755868055552</v>
      </c>
      <c r="B4" s="11" t="s">
        <v>394</v>
      </c>
      <c r="C4" s="11" t="s">
        <v>395</v>
      </c>
    </row>
    <row r="5" spans="1:4">
      <c r="A5" s="309">
        <v>43851.755879629629</v>
      </c>
      <c r="B5" s="11" t="s">
        <v>396</v>
      </c>
      <c r="C5" s="11" t="s">
        <v>395</v>
      </c>
    </row>
    <row r="6" spans="1:4">
      <c r="A6" s="309">
        <v>43851.757407407407</v>
      </c>
      <c r="B6" s="11" t="s">
        <v>394</v>
      </c>
      <c r="C6" s="11" t="s">
        <v>395</v>
      </c>
    </row>
    <row r="7" spans="1:4">
      <c r="A7" s="309">
        <v>43851.757430555554</v>
      </c>
      <c r="B7" s="11" t="s">
        <v>396</v>
      </c>
      <c r="C7" s="11" t="s">
        <v>395</v>
      </c>
    </row>
    <row r="8" spans="1:4">
      <c r="A8" s="309">
        <v>43853.360706018517</v>
      </c>
      <c r="B8" s="11" t="s">
        <v>394</v>
      </c>
      <c r="C8" s="11" t="s">
        <v>395</v>
      </c>
    </row>
    <row r="9" spans="1:4">
      <c r="A9" s="309">
        <v>43853.360717592594</v>
      </c>
      <c r="B9" s="11" t="s">
        <v>396</v>
      </c>
      <c r="C9" s="11" t="s">
        <v>395</v>
      </c>
    </row>
    <row r="10" spans="1:4">
      <c r="A10" s="309">
        <v>44482.358182870368</v>
      </c>
      <c r="B10" s="11" t="s">
        <v>394</v>
      </c>
      <c r="C10" s="11" t="s">
        <v>395</v>
      </c>
    </row>
    <row r="11" spans="1:4">
      <c r="A11" s="309">
        <v>44482.358206018522</v>
      </c>
      <c r="B11" s="11" t="s">
        <v>396</v>
      </c>
      <c r="C11" s="11" t="s">
        <v>395</v>
      </c>
    </row>
  </sheetData>
  <sheetProtection password="FA9C" sheet="1" objects="1" scenarios="1" formatColumns="0" formatRows="0" autoFilter="0"/>
  <phoneticPr fontId="7" type="noConversion"/>
  <pageMargins left="0.75" right="0.75" top="1" bottom="1" header="0.5" footer="0.5"/>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struction">
    <tabColor indexed="47"/>
  </sheetPr>
  <dimension ref="A1"/>
  <sheetViews>
    <sheetView showGridLines="0" zoomScaleNormal="100" workbookViewId="0"/>
  </sheetViews>
  <sheetFormatPr defaultColWidth="9.140625" defaultRowHeight="11.25"/>
  <cols>
    <col min="1" max="16384" width="9.140625" style="94"/>
  </cols>
  <sheetData/>
  <sheetProtection formatColumns="0" formatRows="0"/>
  <phoneticPr fontId="11"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A1:AJ1"/>
  <sheetViews>
    <sheetView showGridLines="0" zoomScaleNormal="100" workbookViewId="0"/>
  </sheetViews>
  <sheetFormatPr defaultColWidth="9.140625" defaultRowHeight="11.25"/>
  <cols>
    <col min="1" max="26" width="9.140625" style="7"/>
    <col min="27" max="36" width="9.140625" style="8"/>
    <col min="37" max="16384" width="9.140625" style="7"/>
  </cols>
  <sheetData/>
  <sheetProtection formatColumns="0" formatRows="0"/>
  <phoneticPr fontId="11" type="noConversion"/>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showGridLines="0" zoomScaleNormal="100" workbookViewId="0"/>
  </sheetViews>
  <sheetFormatPr defaultColWidth="9.140625" defaultRowHeight="11.25"/>
  <cols>
    <col min="1" max="16384" width="9.140625" style="95"/>
  </cols>
  <sheetData/>
  <sheetProtection formatColumns="0" formatRows="0"/>
  <phoneticPr fontId="11" type="noConversion"/>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zoomScaleNormal="100" workbookViewId="0"/>
  </sheetViews>
  <sheetFormatPr defaultColWidth="9.140625" defaultRowHeight="11.25"/>
  <cols>
    <col min="1" max="16384" width="9.140625" style="143"/>
  </cols>
  <sheetData/>
  <phoneticPr fontId="10" type="noConversion"/>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
    <tabColor indexed="47"/>
  </sheetPr>
  <dimension ref="A1:F97"/>
  <sheetViews>
    <sheetView showGridLines="0" workbookViewId="0"/>
  </sheetViews>
  <sheetFormatPr defaultRowHeight="11.25"/>
  <cols>
    <col min="1" max="2" width="36.7109375" customWidth="1"/>
    <col min="3" max="3" width="12.7109375" customWidth="1"/>
    <col min="4" max="4" width="50.7109375" customWidth="1"/>
    <col min="5" max="5" width="36.7109375" customWidth="1"/>
    <col min="6" max="6" width="12.7109375" customWidth="1"/>
  </cols>
  <sheetData>
    <row r="1" spans="1:6">
      <c r="A1" t="s">
        <v>789</v>
      </c>
      <c r="B1" t="s">
        <v>790</v>
      </c>
      <c r="C1" t="s">
        <v>791</v>
      </c>
      <c r="D1" t="s">
        <v>792</v>
      </c>
      <c r="E1" t="s">
        <v>789</v>
      </c>
      <c r="F1" t="s">
        <v>793</v>
      </c>
    </row>
    <row r="2" spans="1:6">
      <c r="A2" t="s">
        <v>577</v>
      </c>
      <c r="B2" t="s">
        <v>579</v>
      </c>
      <c r="C2" t="s">
        <v>580</v>
      </c>
      <c r="D2" t="s">
        <v>581</v>
      </c>
      <c r="E2" t="s">
        <v>577</v>
      </c>
      <c r="F2" t="s">
        <v>770</v>
      </c>
    </row>
    <row r="3" spans="1:6">
      <c r="A3" t="s">
        <v>577</v>
      </c>
      <c r="B3" t="s">
        <v>577</v>
      </c>
      <c r="C3" t="s">
        <v>578</v>
      </c>
      <c r="D3" t="s">
        <v>582</v>
      </c>
      <c r="E3" t="s">
        <v>587</v>
      </c>
      <c r="F3" t="s">
        <v>771</v>
      </c>
    </row>
    <row r="4" spans="1:6">
      <c r="A4" t="s">
        <v>577</v>
      </c>
      <c r="B4" t="s">
        <v>583</v>
      </c>
      <c r="C4" t="s">
        <v>584</v>
      </c>
      <c r="D4" t="s">
        <v>581</v>
      </c>
      <c r="E4" t="s">
        <v>599</v>
      </c>
      <c r="F4" t="s">
        <v>772</v>
      </c>
    </row>
    <row r="5" spans="1:6">
      <c r="A5" t="s">
        <v>577</v>
      </c>
      <c r="B5" t="s">
        <v>585</v>
      </c>
      <c r="C5" t="s">
        <v>586</v>
      </c>
      <c r="D5" t="s">
        <v>581</v>
      </c>
      <c r="E5" t="s">
        <v>607</v>
      </c>
      <c r="F5" t="s">
        <v>773</v>
      </c>
    </row>
    <row r="6" spans="1:6">
      <c r="A6" t="s">
        <v>587</v>
      </c>
      <c r="B6" t="s">
        <v>589</v>
      </c>
      <c r="C6" t="s">
        <v>590</v>
      </c>
      <c r="D6" t="s">
        <v>581</v>
      </c>
      <c r="E6" t="s">
        <v>620</v>
      </c>
      <c r="F6" t="s">
        <v>774</v>
      </c>
    </row>
    <row r="7" spans="1:6">
      <c r="A7" t="s">
        <v>587</v>
      </c>
      <c r="B7" t="s">
        <v>587</v>
      </c>
      <c r="C7" t="s">
        <v>588</v>
      </c>
      <c r="D7" t="s">
        <v>582</v>
      </c>
      <c r="E7" t="s">
        <v>630</v>
      </c>
      <c r="F7" t="s">
        <v>775</v>
      </c>
    </row>
    <row r="8" spans="1:6">
      <c r="A8" t="s">
        <v>587</v>
      </c>
      <c r="B8" t="s">
        <v>591</v>
      </c>
      <c r="C8" t="s">
        <v>592</v>
      </c>
      <c r="D8" t="s">
        <v>581</v>
      </c>
      <c r="E8" t="s">
        <v>640</v>
      </c>
      <c r="F8" t="s">
        <v>776</v>
      </c>
    </row>
    <row r="9" spans="1:6">
      <c r="A9" t="s">
        <v>587</v>
      </c>
      <c r="B9" t="s">
        <v>593</v>
      </c>
      <c r="C9" t="s">
        <v>594</v>
      </c>
      <c r="D9" t="s">
        <v>581</v>
      </c>
      <c r="E9" t="s">
        <v>648</v>
      </c>
      <c r="F9" t="s">
        <v>777</v>
      </c>
    </row>
    <row r="10" spans="1:6">
      <c r="A10" t="s">
        <v>587</v>
      </c>
      <c r="B10" t="s">
        <v>595</v>
      </c>
      <c r="C10" t="s">
        <v>596</v>
      </c>
      <c r="D10" t="s">
        <v>581</v>
      </c>
      <c r="E10" t="s">
        <v>658</v>
      </c>
      <c r="F10" t="s">
        <v>778</v>
      </c>
    </row>
    <row r="11" spans="1:6">
      <c r="A11" t="s">
        <v>587</v>
      </c>
      <c r="B11" t="s">
        <v>597</v>
      </c>
      <c r="C11" t="s">
        <v>598</v>
      </c>
      <c r="D11" t="s">
        <v>581</v>
      </c>
      <c r="E11" t="s">
        <v>666</v>
      </c>
      <c r="F11" t="s">
        <v>779</v>
      </c>
    </row>
    <row r="12" spans="1:6">
      <c r="A12" t="s">
        <v>599</v>
      </c>
      <c r="B12" t="s">
        <v>599</v>
      </c>
      <c r="C12" t="s">
        <v>600</v>
      </c>
      <c r="D12" t="s">
        <v>582</v>
      </c>
      <c r="E12" t="s">
        <v>675</v>
      </c>
      <c r="F12" t="s">
        <v>780</v>
      </c>
    </row>
    <row r="13" spans="1:6">
      <c r="A13" t="s">
        <v>599</v>
      </c>
      <c r="B13" t="s">
        <v>601</v>
      </c>
      <c r="C13" t="s">
        <v>602</v>
      </c>
      <c r="D13" t="s">
        <v>581</v>
      </c>
      <c r="E13" t="s">
        <v>686</v>
      </c>
      <c r="F13" t="s">
        <v>781</v>
      </c>
    </row>
    <row r="14" spans="1:6">
      <c r="A14" t="s">
        <v>599</v>
      </c>
      <c r="B14" t="s">
        <v>603</v>
      </c>
      <c r="C14" t="s">
        <v>604</v>
      </c>
      <c r="D14" t="s">
        <v>581</v>
      </c>
      <c r="E14" t="s">
        <v>698</v>
      </c>
      <c r="F14" t="s">
        <v>782</v>
      </c>
    </row>
    <row r="15" spans="1:6">
      <c r="A15" t="s">
        <v>599</v>
      </c>
      <c r="B15" t="s">
        <v>605</v>
      </c>
      <c r="C15" t="s">
        <v>606</v>
      </c>
      <c r="D15" t="s">
        <v>581</v>
      </c>
      <c r="E15" t="s">
        <v>720</v>
      </c>
      <c r="F15" t="s">
        <v>783</v>
      </c>
    </row>
    <row r="16" spans="1:6">
      <c r="A16" t="s">
        <v>607</v>
      </c>
      <c r="B16" t="s">
        <v>609</v>
      </c>
      <c r="C16" t="s">
        <v>610</v>
      </c>
      <c r="D16" t="s">
        <v>581</v>
      </c>
      <c r="E16" t="s">
        <v>732</v>
      </c>
      <c r="F16" t="s">
        <v>784</v>
      </c>
    </row>
    <row r="17" spans="1:6">
      <c r="A17" t="s">
        <v>607</v>
      </c>
      <c r="B17" t="s">
        <v>607</v>
      </c>
      <c r="C17" t="s">
        <v>608</v>
      </c>
      <c r="D17" t="s">
        <v>582</v>
      </c>
      <c r="E17" t="s">
        <v>746</v>
      </c>
      <c r="F17" t="s">
        <v>785</v>
      </c>
    </row>
    <row r="18" spans="1:6">
      <c r="A18" t="s">
        <v>607</v>
      </c>
      <c r="B18" t="s">
        <v>611</v>
      </c>
      <c r="C18" t="s">
        <v>612</v>
      </c>
      <c r="D18" t="s">
        <v>613</v>
      </c>
      <c r="E18" t="s">
        <v>763</v>
      </c>
      <c r="F18" t="s">
        <v>786</v>
      </c>
    </row>
    <row r="19" spans="1:6">
      <c r="A19" t="s">
        <v>607</v>
      </c>
      <c r="B19" t="s">
        <v>614</v>
      </c>
      <c r="C19" t="s">
        <v>615</v>
      </c>
      <c r="D19" t="s">
        <v>581</v>
      </c>
      <c r="E19" t="s">
        <v>766</v>
      </c>
      <c r="F19" t="s">
        <v>787</v>
      </c>
    </row>
    <row r="20" spans="1:6">
      <c r="A20" t="s">
        <v>607</v>
      </c>
      <c r="B20" t="s">
        <v>616</v>
      </c>
      <c r="C20" t="s">
        <v>617</v>
      </c>
      <c r="D20" t="s">
        <v>581</v>
      </c>
      <c r="E20" t="s">
        <v>768</v>
      </c>
      <c r="F20" t="s">
        <v>788</v>
      </c>
    </row>
    <row r="21" spans="1:6">
      <c r="A21" t="s">
        <v>607</v>
      </c>
      <c r="B21" t="s">
        <v>618</v>
      </c>
      <c r="C21" t="s">
        <v>619</v>
      </c>
      <c r="D21" t="s">
        <v>581</v>
      </c>
    </row>
    <row r="22" spans="1:6">
      <c r="A22" t="s">
        <v>620</v>
      </c>
      <c r="B22" t="s">
        <v>622</v>
      </c>
      <c r="C22" t="s">
        <v>623</v>
      </c>
      <c r="D22" t="s">
        <v>613</v>
      </c>
    </row>
    <row r="23" spans="1:6">
      <c r="A23" t="s">
        <v>620</v>
      </c>
      <c r="B23" t="s">
        <v>620</v>
      </c>
      <c r="C23" t="s">
        <v>621</v>
      </c>
      <c r="D23" t="s">
        <v>582</v>
      </c>
    </row>
    <row r="24" spans="1:6">
      <c r="A24" t="s">
        <v>620</v>
      </c>
      <c r="B24" t="s">
        <v>624</v>
      </c>
      <c r="C24" t="s">
        <v>625</v>
      </c>
      <c r="D24" t="s">
        <v>581</v>
      </c>
    </row>
    <row r="25" spans="1:6">
      <c r="A25" t="s">
        <v>620</v>
      </c>
      <c r="B25" t="s">
        <v>626</v>
      </c>
      <c r="C25" t="s">
        <v>627</v>
      </c>
      <c r="D25" t="s">
        <v>581</v>
      </c>
    </row>
    <row r="26" spans="1:6">
      <c r="A26" t="s">
        <v>620</v>
      </c>
      <c r="B26" t="s">
        <v>628</v>
      </c>
      <c r="C26" t="s">
        <v>629</v>
      </c>
      <c r="D26" t="s">
        <v>581</v>
      </c>
    </row>
    <row r="27" spans="1:6">
      <c r="A27" t="s">
        <v>630</v>
      </c>
      <c r="B27" t="s">
        <v>632</v>
      </c>
      <c r="C27" t="s">
        <v>633</v>
      </c>
      <c r="D27" t="s">
        <v>581</v>
      </c>
    </row>
    <row r="28" spans="1:6">
      <c r="A28" t="s">
        <v>630</v>
      </c>
      <c r="B28" t="s">
        <v>634</v>
      </c>
      <c r="C28" t="s">
        <v>635</v>
      </c>
      <c r="D28" t="s">
        <v>613</v>
      </c>
    </row>
    <row r="29" spans="1:6">
      <c r="A29" t="s">
        <v>630</v>
      </c>
      <c r="B29" t="s">
        <v>636</v>
      </c>
      <c r="C29" t="s">
        <v>637</v>
      </c>
      <c r="D29" t="s">
        <v>581</v>
      </c>
    </row>
    <row r="30" spans="1:6">
      <c r="A30" t="s">
        <v>630</v>
      </c>
      <c r="B30" t="s">
        <v>630</v>
      </c>
      <c r="C30" t="s">
        <v>631</v>
      </c>
      <c r="D30" t="s">
        <v>582</v>
      </c>
    </row>
    <row r="31" spans="1:6">
      <c r="A31" t="s">
        <v>630</v>
      </c>
      <c r="B31" t="s">
        <v>638</v>
      </c>
      <c r="C31" t="s">
        <v>639</v>
      </c>
      <c r="D31" t="s">
        <v>581</v>
      </c>
    </row>
    <row r="32" spans="1:6">
      <c r="A32" t="s">
        <v>640</v>
      </c>
      <c r="B32" t="s">
        <v>642</v>
      </c>
      <c r="C32" t="s">
        <v>643</v>
      </c>
      <c r="D32" t="s">
        <v>613</v>
      </c>
    </row>
    <row r="33" spans="1:4">
      <c r="A33" t="s">
        <v>640</v>
      </c>
      <c r="B33" t="s">
        <v>640</v>
      </c>
      <c r="C33" t="s">
        <v>641</v>
      </c>
      <c r="D33" t="s">
        <v>582</v>
      </c>
    </row>
    <row r="34" spans="1:4">
      <c r="A34" t="s">
        <v>640</v>
      </c>
      <c r="B34" t="s">
        <v>644</v>
      </c>
      <c r="C34" t="s">
        <v>645</v>
      </c>
      <c r="D34" t="s">
        <v>581</v>
      </c>
    </row>
    <row r="35" spans="1:4">
      <c r="A35" t="s">
        <v>640</v>
      </c>
      <c r="B35" t="s">
        <v>646</v>
      </c>
      <c r="C35" t="s">
        <v>647</v>
      </c>
      <c r="D35" t="s">
        <v>581</v>
      </c>
    </row>
    <row r="36" spans="1:4">
      <c r="A36" t="s">
        <v>648</v>
      </c>
      <c r="B36" t="s">
        <v>650</v>
      </c>
      <c r="C36" t="s">
        <v>651</v>
      </c>
      <c r="D36" t="s">
        <v>581</v>
      </c>
    </row>
    <row r="37" spans="1:4">
      <c r="A37" t="s">
        <v>648</v>
      </c>
      <c r="B37" t="s">
        <v>652</v>
      </c>
      <c r="C37" t="s">
        <v>653</v>
      </c>
      <c r="D37" t="s">
        <v>581</v>
      </c>
    </row>
    <row r="38" spans="1:4">
      <c r="A38" t="s">
        <v>648</v>
      </c>
      <c r="B38" t="s">
        <v>648</v>
      </c>
      <c r="C38" t="s">
        <v>649</v>
      </c>
      <c r="D38" t="s">
        <v>582</v>
      </c>
    </row>
    <row r="39" spans="1:4">
      <c r="A39" t="s">
        <v>648</v>
      </c>
      <c r="B39" t="s">
        <v>654</v>
      </c>
      <c r="C39" t="s">
        <v>655</v>
      </c>
      <c r="D39" t="s">
        <v>581</v>
      </c>
    </row>
    <row r="40" spans="1:4">
      <c r="A40" t="s">
        <v>648</v>
      </c>
      <c r="B40" t="s">
        <v>656</v>
      </c>
      <c r="C40" t="s">
        <v>657</v>
      </c>
      <c r="D40" t="s">
        <v>581</v>
      </c>
    </row>
    <row r="41" spans="1:4">
      <c r="A41" t="s">
        <v>658</v>
      </c>
      <c r="B41" t="s">
        <v>660</v>
      </c>
      <c r="C41" t="s">
        <v>661</v>
      </c>
      <c r="D41" t="s">
        <v>581</v>
      </c>
    </row>
    <row r="42" spans="1:4">
      <c r="A42" t="s">
        <v>658</v>
      </c>
      <c r="B42" t="s">
        <v>662</v>
      </c>
      <c r="C42" t="s">
        <v>663</v>
      </c>
      <c r="D42" t="s">
        <v>581</v>
      </c>
    </row>
    <row r="43" spans="1:4">
      <c r="A43" t="s">
        <v>658</v>
      </c>
      <c r="B43" t="s">
        <v>658</v>
      </c>
      <c r="C43" t="s">
        <v>659</v>
      </c>
      <c r="D43" t="s">
        <v>582</v>
      </c>
    </row>
    <row r="44" spans="1:4">
      <c r="A44" t="s">
        <v>658</v>
      </c>
      <c r="B44" t="s">
        <v>664</v>
      </c>
      <c r="C44" t="s">
        <v>665</v>
      </c>
      <c r="D44" t="s">
        <v>581</v>
      </c>
    </row>
    <row r="45" spans="1:4">
      <c r="A45" t="s">
        <v>666</v>
      </c>
      <c r="B45" t="s">
        <v>668</v>
      </c>
      <c r="C45" t="s">
        <v>669</v>
      </c>
      <c r="D45" t="s">
        <v>670</v>
      </c>
    </row>
    <row r="46" spans="1:4">
      <c r="A46" t="s">
        <v>666</v>
      </c>
      <c r="B46" t="s">
        <v>671</v>
      </c>
      <c r="C46" t="s">
        <v>672</v>
      </c>
      <c r="D46" t="s">
        <v>581</v>
      </c>
    </row>
    <row r="47" spans="1:4">
      <c r="A47" t="s">
        <v>666</v>
      </c>
      <c r="B47" t="s">
        <v>666</v>
      </c>
      <c r="C47" t="s">
        <v>667</v>
      </c>
      <c r="D47" t="s">
        <v>582</v>
      </c>
    </row>
    <row r="48" spans="1:4">
      <c r="A48" t="s">
        <v>666</v>
      </c>
      <c r="B48" t="s">
        <v>673</v>
      </c>
      <c r="C48" t="s">
        <v>674</v>
      </c>
      <c r="D48" t="s">
        <v>581</v>
      </c>
    </row>
    <row r="49" spans="1:4">
      <c r="A49" t="s">
        <v>675</v>
      </c>
      <c r="B49" t="s">
        <v>677</v>
      </c>
      <c r="C49" t="s">
        <v>678</v>
      </c>
      <c r="D49" t="s">
        <v>581</v>
      </c>
    </row>
    <row r="50" spans="1:4">
      <c r="A50" t="s">
        <v>675</v>
      </c>
      <c r="B50" t="s">
        <v>679</v>
      </c>
      <c r="C50" t="s">
        <v>680</v>
      </c>
      <c r="D50" t="s">
        <v>613</v>
      </c>
    </row>
    <row r="51" spans="1:4">
      <c r="A51" t="s">
        <v>675</v>
      </c>
      <c r="B51" t="s">
        <v>636</v>
      </c>
      <c r="C51" t="s">
        <v>681</v>
      </c>
      <c r="D51" t="s">
        <v>581</v>
      </c>
    </row>
    <row r="52" spans="1:4">
      <c r="A52" t="s">
        <v>675</v>
      </c>
      <c r="B52" t="s">
        <v>682</v>
      </c>
      <c r="C52" t="s">
        <v>683</v>
      </c>
      <c r="D52" t="s">
        <v>581</v>
      </c>
    </row>
    <row r="53" spans="1:4">
      <c r="A53" t="s">
        <v>675</v>
      </c>
      <c r="B53" t="s">
        <v>675</v>
      </c>
      <c r="C53" t="s">
        <v>676</v>
      </c>
      <c r="D53" t="s">
        <v>582</v>
      </c>
    </row>
    <row r="54" spans="1:4">
      <c r="A54" t="s">
        <v>675</v>
      </c>
      <c r="B54" t="s">
        <v>684</v>
      </c>
      <c r="C54" t="s">
        <v>685</v>
      </c>
      <c r="D54" t="s">
        <v>581</v>
      </c>
    </row>
    <row r="55" spans="1:4">
      <c r="A55" t="s">
        <v>686</v>
      </c>
      <c r="B55" t="s">
        <v>688</v>
      </c>
      <c r="C55" t="s">
        <v>689</v>
      </c>
      <c r="D55" t="s">
        <v>613</v>
      </c>
    </row>
    <row r="56" spans="1:4">
      <c r="A56" t="s">
        <v>686</v>
      </c>
      <c r="B56" t="s">
        <v>690</v>
      </c>
      <c r="C56" t="s">
        <v>691</v>
      </c>
      <c r="D56" t="s">
        <v>581</v>
      </c>
    </row>
    <row r="57" spans="1:4">
      <c r="A57" t="s">
        <v>686</v>
      </c>
      <c r="B57" t="s">
        <v>692</v>
      </c>
      <c r="C57" t="s">
        <v>693</v>
      </c>
      <c r="D57" t="s">
        <v>581</v>
      </c>
    </row>
    <row r="58" spans="1:4">
      <c r="A58" t="s">
        <v>686</v>
      </c>
      <c r="B58" t="s">
        <v>694</v>
      </c>
      <c r="C58" t="s">
        <v>695</v>
      </c>
      <c r="D58" t="s">
        <v>581</v>
      </c>
    </row>
    <row r="59" spans="1:4">
      <c r="A59" t="s">
        <v>686</v>
      </c>
      <c r="B59" t="s">
        <v>686</v>
      </c>
      <c r="C59" t="s">
        <v>687</v>
      </c>
      <c r="D59" t="s">
        <v>582</v>
      </c>
    </row>
    <row r="60" spans="1:4">
      <c r="A60" t="s">
        <v>686</v>
      </c>
      <c r="B60" t="s">
        <v>696</v>
      </c>
      <c r="C60" t="s">
        <v>697</v>
      </c>
      <c r="D60" t="s">
        <v>581</v>
      </c>
    </row>
    <row r="61" spans="1:4">
      <c r="A61" t="s">
        <v>698</v>
      </c>
      <c r="B61" t="s">
        <v>700</v>
      </c>
      <c r="C61" t="s">
        <v>701</v>
      </c>
      <c r="D61" t="s">
        <v>581</v>
      </c>
    </row>
    <row r="62" spans="1:4">
      <c r="A62" t="s">
        <v>698</v>
      </c>
      <c r="B62" t="s">
        <v>652</v>
      </c>
      <c r="C62" t="s">
        <v>702</v>
      </c>
      <c r="D62" t="s">
        <v>581</v>
      </c>
    </row>
    <row r="63" spans="1:4">
      <c r="A63" t="s">
        <v>698</v>
      </c>
      <c r="B63" t="s">
        <v>703</v>
      </c>
      <c r="C63" t="s">
        <v>704</v>
      </c>
      <c r="D63" t="s">
        <v>581</v>
      </c>
    </row>
    <row r="64" spans="1:4">
      <c r="A64" t="s">
        <v>698</v>
      </c>
      <c r="B64" t="s">
        <v>705</v>
      </c>
      <c r="C64" t="s">
        <v>706</v>
      </c>
      <c r="D64" t="s">
        <v>581</v>
      </c>
    </row>
    <row r="65" spans="1:4">
      <c r="A65" t="s">
        <v>698</v>
      </c>
      <c r="B65" t="s">
        <v>707</v>
      </c>
      <c r="C65" t="s">
        <v>708</v>
      </c>
      <c r="D65" t="s">
        <v>581</v>
      </c>
    </row>
    <row r="66" spans="1:4">
      <c r="A66" t="s">
        <v>698</v>
      </c>
      <c r="B66" t="s">
        <v>709</v>
      </c>
      <c r="C66" t="s">
        <v>710</v>
      </c>
      <c r="D66" t="s">
        <v>581</v>
      </c>
    </row>
    <row r="67" spans="1:4">
      <c r="A67" t="s">
        <v>698</v>
      </c>
      <c r="B67" t="s">
        <v>711</v>
      </c>
      <c r="C67" t="s">
        <v>712</v>
      </c>
      <c r="D67" t="s">
        <v>581</v>
      </c>
    </row>
    <row r="68" spans="1:4">
      <c r="A68" t="s">
        <v>698</v>
      </c>
      <c r="B68" t="s">
        <v>656</v>
      </c>
      <c r="C68" t="s">
        <v>713</v>
      </c>
      <c r="D68" t="s">
        <v>581</v>
      </c>
    </row>
    <row r="69" spans="1:4">
      <c r="A69" t="s">
        <v>698</v>
      </c>
      <c r="B69" t="s">
        <v>714</v>
      </c>
      <c r="C69" t="s">
        <v>715</v>
      </c>
      <c r="D69" t="s">
        <v>581</v>
      </c>
    </row>
    <row r="70" spans="1:4">
      <c r="A70" t="s">
        <v>698</v>
      </c>
      <c r="B70" t="s">
        <v>698</v>
      </c>
      <c r="C70" t="s">
        <v>699</v>
      </c>
      <c r="D70" t="s">
        <v>582</v>
      </c>
    </row>
    <row r="71" spans="1:4">
      <c r="A71" t="s">
        <v>698</v>
      </c>
      <c r="B71" t="s">
        <v>716</v>
      </c>
      <c r="C71" t="s">
        <v>717</v>
      </c>
      <c r="D71" t="s">
        <v>581</v>
      </c>
    </row>
    <row r="72" spans="1:4">
      <c r="A72" t="s">
        <v>698</v>
      </c>
      <c r="B72" t="s">
        <v>718</v>
      </c>
      <c r="C72" t="s">
        <v>719</v>
      </c>
      <c r="D72" t="s">
        <v>581</v>
      </c>
    </row>
    <row r="73" spans="1:4">
      <c r="A73" t="s">
        <v>720</v>
      </c>
      <c r="B73" t="s">
        <v>722</v>
      </c>
      <c r="C73" t="s">
        <v>723</v>
      </c>
      <c r="D73" t="s">
        <v>581</v>
      </c>
    </row>
    <row r="74" spans="1:4">
      <c r="A74" t="s">
        <v>720</v>
      </c>
      <c r="B74" t="s">
        <v>724</v>
      </c>
      <c r="C74" t="s">
        <v>725</v>
      </c>
      <c r="D74" t="s">
        <v>613</v>
      </c>
    </row>
    <row r="75" spans="1:4">
      <c r="A75" t="s">
        <v>720</v>
      </c>
      <c r="B75" t="s">
        <v>726</v>
      </c>
      <c r="C75" t="s">
        <v>727</v>
      </c>
      <c r="D75" t="s">
        <v>581</v>
      </c>
    </row>
    <row r="76" spans="1:4">
      <c r="A76" t="s">
        <v>720</v>
      </c>
      <c r="B76" t="s">
        <v>728</v>
      </c>
      <c r="C76" t="s">
        <v>729</v>
      </c>
      <c r="D76" t="s">
        <v>581</v>
      </c>
    </row>
    <row r="77" spans="1:4">
      <c r="A77" t="s">
        <v>720</v>
      </c>
      <c r="B77" t="s">
        <v>720</v>
      </c>
      <c r="C77" t="s">
        <v>721</v>
      </c>
      <c r="D77" t="s">
        <v>582</v>
      </c>
    </row>
    <row r="78" spans="1:4">
      <c r="A78" t="s">
        <v>720</v>
      </c>
      <c r="B78" t="s">
        <v>730</v>
      </c>
      <c r="C78" t="s">
        <v>731</v>
      </c>
      <c r="D78" t="s">
        <v>581</v>
      </c>
    </row>
    <row r="79" spans="1:4">
      <c r="A79" t="s">
        <v>732</v>
      </c>
      <c r="B79" t="s">
        <v>734</v>
      </c>
      <c r="C79" t="s">
        <v>735</v>
      </c>
      <c r="D79" t="s">
        <v>581</v>
      </c>
    </row>
    <row r="80" spans="1:4">
      <c r="A80" t="s">
        <v>732</v>
      </c>
      <c r="B80" t="s">
        <v>736</v>
      </c>
      <c r="C80" t="s">
        <v>737</v>
      </c>
      <c r="D80" t="s">
        <v>613</v>
      </c>
    </row>
    <row r="81" spans="1:4">
      <c r="A81" t="s">
        <v>732</v>
      </c>
      <c r="B81" t="s">
        <v>738</v>
      </c>
      <c r="C81" t="s">
        <v>739</v>
      </c>
      <c r="D81" t="s">
        <v>581</v>
      </c>
    </row>
    <row r="82" spans="1:4">
      <c r="A82" t="s">
        <v>732</v>
      </c>
      <c r="B82" t="s">
        <v>740</v>
      </c>
      <c r="C82" t="s">
        <v>741</v>
      </c>
      <c r="D82" t="s">
        <v>581</v>
      </c>
    </row>
    <row r="83" spans="1:4">
      <c r="A83" t="s">
        <v>732</v>
      </c>
      <c r="B83" t="s">
        <v>742</v>
      </c>
      <c r="C83" t="s">
        <v>743</v>
      </c>
      <c r="D83" t="s">
        <v>581</v>
      </c>
    </row>
    <row r="84" spans="1:4">
      <c r="A84" t="s">
        <v>732</v>
      </c>
      <c r="B84" t="s">
        <v>732</v>
      </c>
      <c r="C84" t="s">
        <v>733</v>
      </c>
      <c r="D84" t="s">
        <v>582</v>
      </c>
    </row>
    <row r="85" spans="1:4">
      <c r="A85" t="s">
        <v>732</v>
      </c>
      <c r="B85" t="s">
        <v>744</v>
      </c>
      <c r="C85" t="s">
        <v>745</v>
      </c>
      <c r="D85" t="s">
        <v>581</v>
      </c>
    </row>
    <row r="86" spans="1:4">
      <c r="A86" t="s">
        <v>746</v>
      </c>
      <c r="B86" t="s">
        <v>748</v>
      </c>
      <c r="C86" t="s">
        <v>749</v>
      </c>
      <c r="D86" t="s">
        <v>670</v>
      </c>
    </row>
    <row r="87" spans="1:4">
      <c r="A87" t="s">
        <v>746</v>
      </c>
      <c r="B87" t="s">
        <v>750</v>
      </c>
      <c r="C87" t="s">
        <v>751</v>
      </c>
      <c r="D87" t="s">
        <v>581</v>
      </c>
    </row>
    <row r="88" spans="1:4">
      <c r="A88" t="s">
        <v>746</v>
      </c>
      <c r="B88" t="s">
        <v>752</v>
      </c>
      <c r="C88" t="s">
        <v>753</v>
      </c>
      <c r="D88" t="s">
        <v>581</v>
      </c>
    </row>
    <row r="89" spans="1:4">
      <c r="A89" t="s">
        <v>746</v>
      </c>
      <c r="B89" t="s">
        <v>754</v>
      </c>
      <c r="C89" t="s">
        <v>755</v>
      </c>
      <c r="D89" t="s">
        <v>581</v>
      </c>
    </row>
    <row r="90" spans="1:4">
      <c r="A90" t="s">
        <v>746</v>
      </c>
      <c r="B90" t="s">
        <v>756</v>
      </c>
      <c r="C90" t="s">
        <v>757</v>
      </c>
      <c r="D90" t="s">
        <v>581</v>
      </c>
    </row>
    <row r="91" spans="1:4">
      <c r="A91" t="s">
        <v>746</v>
      </c>
      <c r="B91" t="s">
        <v>758</v>
      </c>
      <c r="C91" t="s">
        <v>759</v>
      </c>
      <c r="D91" t="s">
        <v>581</v>
      </c>
    </row>
    <row r="92" spans="1:4">
      <c r="A92" t="s">
        <v>746</v>
      </c>
      <c r="B92" t="s">
        <v>664</v>
      </c>
      <c r="C92" t="s">
        <v>760</v>
      </c>
      <c r="D92" t="s">
        <v>581</v>
      </c>
    </row>
    <row r="93" spans="1:4">
      <c r="A93" t="s">
        <v>746</v>
      </c>
      <c r="B93" t="s">
        <v>761</v>
      </c>
      <c r="C93" t="s">
        <v>762</v>
      </c>
      <c r="D93" t="s">
        <v>581</v>
      </c>
    </row>
    <row r="94" spans="1:4">
      <c r="A94" t="s">
        <v>746</v>
      </c>
      <c r="B94" t="s">
        <v>746</v>
      </c>
      <c r="C94" t="s">
        <v>747</v>
      </c>
      <c r="D94" t="s">
        <v>582</v>
      </c>
    </row>
    <row r="95" spans="1:4">
      <c r="A95" t="s">
        <v>763</v>
      </c>
      <c r="B95" t="s">
        <v>763</v>
      </c>
      <c r="C95" t="s">
        <v>764</v>
      </c>
      <c r="D95" t="s">
        <v>765</v>
      </c>
    </row>
    <row r="96" spans="1:4">
      <c r="A96" t="s">
        <v>766</v>
      </c>
      <c r="B96" t="s">
        <v>766</v>
      </c>
      <c r="C96" t="s">
        <v>767</v>
      </c>
      <c r="D96" t="s">
        <v>765</v>
      </c>
    </row>
    <row r="97" spans="1:4">
      <c r="A97" t="s">
        <v>768</v>
      </c>
      <c r="B97" t="s">
        <v>768</v>
      </c>
      <c r="C97" t="s">
        <v>769</v>
      </c>
      <c r="D97" t="s">
        <v>765</v>
      </c>
    </row>
  </sheetData>
  <phoneticPr fontId="10" type="noConversion"/>
  <pageMargins left="0.75" right="0.75" top="1" bottom="1" header="0.5" footer="0.5"/>
  <pageSetup paperSize="9" orientation="portrait" horizontalDpi="0"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tabColor indexed="47"/>
  </sheetPr>
  <dimension ref="A1"/>
  <sheetViews>
    <sheetView zoomScaleNormal="100" workbookViewId="0"/>
  </sheetViews>
  <sheetFormatPr defaultColWidth="9.140625" defaultRowHeight="11.25"/>
  <cols>
    <col min="1" max="16384" width="9.140625" style="3"/>
  </cols>
  <sheetData/>
  <sheetProtection formatColumns="0" formatRows="0"/>
  <phoneticPr fontId="10"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IP">
    <tabColor indexed="47"/>
  </sheetPr>
  <dimension ref="A1:Q22"/>
  <sheetViews>
    <sheetView workbookViewId="0"/>
  </sheetViews>
  <sheetFormatPr defaultRowHeight="11.25"/>
  <cols>
    <col min="2" max="2" width="9.140625" style="282"/>
  </cols>
  <sheetData>
    <row r="1" spans="1:17">
      <c r="B1" s="310" t="s">
        <v>397</v>
      </c>
      <c r="C1" s="310" t="s">
        <v>398</v>
      </c>
      <c r="D1" s="310" t="s">
        <v>399</v>
      </c>
      <c r="E1" s="310" t="s">
        <v>400</v>
      </c>
      <c r="F1" s="310" t="s">
        <v>401</v>
      </c>
      <c r="G1" s="310" t="s">
        <v>402</v>
      </c>
      <c r="H1" s="310" t="s">
        <v>403</v>
      </c>
      <c r="I1" s="310" t="s">
        <v>404</v>
      </c>
      <c r="J1" s="310" t="s">
        <v>405</v>
      </c>
      <c r="K1" s="310" t="s">
        <v>406</v>
      </c>
      <c r="L1" s="310" t="s">
        <v>407</v>
      </c>
      <c r="M1" s="310" t="s">
        <v>408</v>
      </c>
      <c r="N1" s="310" t="s">
        <v>409</v>
      </c>
      <c r="O1" s="310" t="s">
        <v>410</v>
      </c>
      <c r="P1" s="310" t="s">
        <v>411</v>
      </c>
      <c r="Q1" s="310" t="s">
        <v>412</v>
      </c>
    </row>
    <row r="2" spans="1:17">
      <c r="A2">
        <v>1</v>
      </c>
      <c r="B2" s="310" t="s">
        <v>413</v>
      </c>
      <c r="C2" s="310" t="s">
        <v>414</v>
      </c>
      <c r="D2" s="310" t="s">
        <v>415</v>
      </c>
      <c r="E2" s="310" t="s">
        <v>416</v>
      </c>
      <c r="F2" s="310" t="s">
        <v>417</v>
      </c>
      <c r="G2" s="310" t="s">
        <v>418</v>
      </c>
      <c r="H2" s="310" t="s">
        <v>419</v>
      </c>
      <c r="I2" s="310" t="s">
        <v>420</v>
      </c>
      <c r="J2" s="310"/>
      <c r="K2" s="310" t="s">
        <v>421</v>
      </c>
      <c r="L2" s="310" t="s">
        <v>422</v>
      </c>
      <c r="M2" s="310" t="s">
        <v>423</v>
      </c>
      <c r="N2" s="310" t="s">
        <v>424</v>
      </c>
      <c r="O2" s="310" t="s">
        <v>425</v>
      </c>
      <c r="P2" s="310" t="s">
        <v>426</v>
      </c>
      <c r="Q2" s="310" t="s">
        <v>427</v>
      </c>
    </row>
    <row r="3" spans="1:17">
      <c r="A3">
        <v>2</v>
      </c>
      <c r="B3" s="310" t="s">
        <v>428</v>
      </c>
      <c r="C3" s="310" t="s">
        <v>429</v>
      </c>
      <c r="D3" s="310" t="s">
        <v>430</v>
      </c>
      <c r="E3" s="310" t="s">
        <v>431</v>
      </c>
      <c r="F3" s="310" t="s">
        <v>432</v>
      </c>
      <c r="G3" s="310" t="s">
        <v>433</v>
      </c>
      <c r="H3" s="310" t="s">
        <v>434</v>
      </c>
      <c r="I3" s="310" t="s">
        <v>420</v>
      </c>
      <c r="J3" s="310"/>
      <c r="K3" s="310" t="s">
        <v>421</v>
      </c>
      <c r="L3" s="310" t="s">
        <v>435</v>
      </c>
      <c r="M3" s="310" t="s">
        <v>436</v>
      </c>
      <c r="N3" s="310" t="s">
        <v>424</v>
      </c>
      <c r="O3" s="310" t="s">
        <v>437</v>
      </c>
      <c r="P3" s="310" t="s">
        <v>426</v>
      </c>
      <c r="Q3" s="310" t="s">
        <v>438</v>
      </c>
    </row>
    <row r="4" spans="1:17">
      <c r="A4">
        <v>3</v>
      </c>
      <c r="B4" s="310" t="s">
        <v>439</v>
      </c>
      <c r="C4" s="310" t="s">
        <v>440</v>
      </c>
      <c r="D4" s="310" t="s">
        <v>441</v>
      </c>
      <c r="E4" s="310" t="s">
        <v>431</v>
      </c>
      <c r="F4" s="310" t="s">
        <v>442</v>
      </c>
      <c r="G4" s="310" t="s">
        <v>443</v>
      </c>
      <c r="H4" s="310" t="s">
        <v>444</v>
      </c>
      <c r="I4" s="310" t="s">
        <v>445</v>
      </c>
      <c r="J4" s="310"/>
      <c r="K4" s="310" t="s">
        <v>446</v>
      </c>
      <c r="L4" s="310" t="s">
        <v>447</v>
      </c>
      <c r="M4" s="310" t="s">
        <v>448</v>
      </c>
      <c r="N4" s="310" t="s">
        <v>424</v>
      </c>
      <c r="O4" s="310" t="s">
        <v>449</v>
      </c>
      <c r="P4" s="310" t="s">
        <v>450</v>
      </c>
      <c r="Q4" s="310" t="s">
        <v>451</v>
      </c>
    </row>
    <row r="5" spans="1:17">
      <c r="A5">
        <v>4</v>
      </c>
      <c r="B5" s="310" t="s">
        <v>452</v>
      </c>
      <c r="C5" s="310" t="s">
        <v>453</v>
      </c>
      <c r="D5" s="310" t="s">
        <v>454</v>
      </c>
      <c r="E5" s="310" t="s">
        <v>431</v>
      </c>
      <c r="F5" s="310" t="s">
        <v>455</v>
      </c>
      <c r="G5" s="310" t="s">
        <v>456</v>
      </c>
      <c r="H5" s="310" t="s">
        <v>457</v>
      </c>
      <c r="I5" s="310" t="s">
        <v>458</v>
      </c>
      <c r="J5" s="310"/>
      <c r="K5" s="310" t="s">
        <v>421</v>
      </c>
      <c r="L5" s="310" t="s">
        <v>459</v>
      </c>
      <c r="M5" s="310" t="s">
        <v>460</v>
      </c>
      <c r="N5" s="310" t="s">
        <v>424</v>
      </c>
      <c r="O5" s="310" t="s">
        <v>461</v>
      </c>
      <c r="P5" s="310" t="s">
        <v>462</v>
      </c>
      <c r="Q5" s="310" t="s">
        <v>463</v>
      </c>
    </row>
    <row r="6" spans="1:17">
      <c r="A6">
        <v>5</v>
      </c>
      <c r="B6" s="310" t="s">
        <v>464</v>
      </c>
      <c r="C6" s="310" t="s">
        <v>429</v>
      </c>
      <c r="D6" s="310" t="s">
        <v>465</v>
      </c>
      <c r="E6" s="310" t="s">
        <v>466</v>
      </c>
      <c r="F6" s="310" t="s">
        <v>467</v>
      </c>
      <c r="G6" s="310" t="s">
        <v>468</v>
      </c>
      <c r="H6" s="310" t="s">
        <v>434</v>
      </c>
      <c r="I6" s="310" t="s">
        <v>420</v>
      </c>
      <c r="J6" s="310"/>
      <c r="K6" s="310" t="s">
        <v>421</v>
      </c>
      <c r="L6" s="310" t="s">
        <v>469</v>
      </c>
      <c r="M6" s="310" t="s">
        <v>470</v>
      </c>
      <c r="N6" s="310" t="s">
        <v>424</v>
      </c>
      <c r="O6" s="310" t="s">
        <v>471</v>
      </c>
      <c r="P6" s="310" t="s">
        <v>450</v>
      </c>
      <c r="Q6" s="310" t="s">
        <v>451</v>
      </c>
    </row>
    <row r="7" spans="1:17">
      <c r="A7">
        <v>6</v>
      </c>
      <c r="B7" s="310" t="s">
        <v>472</v>
      </c>
      <c r="C7" s="310" t="s">
        <v>429</v>
      </c>
      <c r="D7" s="310" t="s">
        <v>473</v>
      </c>
      <c r="E7" s="310" t="s">
        <v>431</v>
      </c>
      <c r="F7" s="310" t="s">
        <v>474</v>
      </c>
      <c r="G7" s="310" t="s">
        <v>475</v>
      </c>
      <c r="H7" s="310" t="s">
        <v>476</v>
      </c>
      <c r="I7" s="310" t="s">
        <v>420</v>
      </c>
      <c r="J7" s="310"/>
      <c r="K7" s="310" t="s">
        <v>421</v>
      </c>
      <c r="L7" s="310" t="s">
        <v>477</v>
      </c>
      <c r="M7" s="310" t="s">
        <v>478</v>
      </c>
      <c r="N7" s="310" t="s">
        <v>424</v>
      </c>
      <c r="O7" s="310" t="s">
        <v>479</v>
      </c>
      <c r="P7" s="310" t="s">
        <v>480</v>
      </c>
      <c r="Q7" s="310" t="s">
        <v>481</v>
      </c>
    </row>
    <row r="8" spans="1:17">
      <c r="A8">
        <v>7</v>
      </c>
      <c r="B8" s="310" t="s">
        <v>482</v>
      </c>
      <c r="C8" s="310" t="s">
        <v>429</v>
      </c>
      <c r="D8" s="310" t="s">
        <v>473</v>
      </c>
      <c r="E8" s="310" t="s">
        <v>431</v>
      </c>
      <c r="F8" s="310" t="s">
        <v>474</v>
      </c>
      <c r="G8" s="310" t="s">
        <v>475</v>
      </c>
      <c r="H8" s="310" t="s">
        <v>476</v>
      </c>
      <c r="I8" s="310" t="s">
        <v>420</v>
      </c>
      <c r="J8" s="310"/>
      <c r="K8" s="310" t="s">
        <v>421</v>
      </c>
      <c r="L8" s="310" t="s">
        <v>477</v>
      </c>
      <c r="M8" s="310" t="s">
        <v>483</v>
      </c>
      <c r="N8" s="310" t="s">
        <v>424</v>
      </c>
      <c r="O8" s="310" t="s">
        <v>471</v>
      </c>
      <c r="P8" s="310" t="s">
        <v>450</v>
      </c>
      <c r="Q8" s="310" t="s">
        <v>451</v>
      </c>
    </row>
    <row r="9" spans="1:17">
      <c r="A9">
        <v>8</v>
      </c>
      <c r="B9" s="310" t="s">
        <v>484</v>
      </c>
      <c r="C9" s="310" t="s">
        <v>429</v>
      </c>
      <c r="D9" s="310" t="s">
        <v>473</v>
      </c>
      <c r="E9" s="310" t="s">
        <v>431</v>
      </c>
      <c r="F9" s="310" t="s">
        <v>474</v>
      </c>
      <c r="G9" s="310" t="s">
        <v>475</v>
      </c>
      <c r="H9" s="310" t="s">
        <v>476</v>
      </c>
      <c r="I9" s="310" t="s">
        <v>420</v>
      </c>
      <c r="J9" s="310"/>
      <c r="K9" s="310" t="s">
        <v>421</v>
      </c>
      <c r="L9" s="310" t="s">
        <v>477</v>
      </c>
      <c r="M9" s="310" t="s">
        <v>485</v>
      </c>
      <c r="N9" s="310" t="s">
        <v>424</v>
      </c>
      <c r="O9" s="310" t="s">
        <v>471</v>
      </c>
      <c r="P9" s="310" t="s">
        <v>450</v>
      </c>
      <c r="Q9" s="310" t="s">
        <v>451</v>
      </c>
    </row>
    <row r="10" spans="1:17">
      <c r="A10">
        <v>9</v>
      </c>
      <c r="B10" s="310" t="s">
        <v>486</v>
      </c>
      <c r="C10" s="310" t="s">
        <v>429</v>
      </c>
      <c r="D10" s="310" t="s">
        <v>473</v>
      </c>
      <c r="E10" s="310" t="s">
        <v>431</v>
      </c>
      <c r="F10" s="310" t="s">
        <v>474</v>
      </c>
      <c r="G10" s="310" t="s">
        <v>475</v>
      </c>
      <c r="H10" s="310" t="s">
        <v>476</v>
      </c>
      <c r="I10" s="310" t="s">
        <v>420</v>
      </c>
      <c r="J10" s="310"/>
      <c r="K10" s="310" t="s">
        <v>421</v>
      </c>
      <c r="L10" s="310" t="s">
        <v>477</v>
      </c>
      <c r="M10" s="310" t="s">
        <v>487</v>
      </c>
      <c r="N10" s="310" t="s">
        <v>424</v>
      </c>
      <c r="O10" s="310" t="s">
        <v>471</v>
      </c>
      <c r="P10" s="310" t="s">
        <v>450</v>
      </c>
      <c r="Q10" s="310" t="s">
        <v>451</v>
      </c>
    </row>
    <row r="11" spans="1:17">
      <c r="A11">
        <v>10</v>
      </c>
      <c r="B11" s="310" t="s">
        <v>488</v>
      </c>
      <c r="C11" s="310" t="s">
        <v>429</v>
      </c>
      <c r="D11" s="310" t="s">
        <v>473</v>
      </c>
      <c r="E11" s="310" t="s">
        <v>431</v>
      </c>
      <c r="F11" s="310" t="s">
        <v>474</v>
      </c>
      <c r="G11" s="310" t="s">
        <v>475</v>
      </c>
      <c r="H11" s="310" t="s">
        <v>476</v>
      </c>
      <c r="I11" s="310" t="s">
        <v>420</v>
      </c>
      <c r="J11" s="310"/>
      <c r="K11" s="310" t="s">
        <v>421</v>
      </c>
      <c r="L11" s="310" t="s">
        <v>477</v>
      </c>
      <c r="M11" s="310" t="s">
        <v>489</v>
      </c>
      <c r="N11" s="310" t="s">
        <v>424</v>
      </c>
      <c r="O11" s="310" t="s">
        <v>471</v>
      </c>
      <c r="P11" s="310" t="s">
        <v>450</v>
      </c>
      <c r="Q11" s="310" t="s">
        <v>451</v>
      </c>
    </row>
    <row r="12" spans="1:17">
      <c r="A12">
        <v>11</v>
      </c>
      <c r="B12" s="310" t="s">
        <v>490</v>
      </c>
      <c r="C12" s="310" t="s">
        <v>440</v>
      </c>
      <c r="D12" s="310" t="s">
        <v>441</v>
      </c>
      <c r="E12" s="310" t="s">
        <v>491</v>
      </c>
      <c r="F12" s="310" t="s">
        <v>492</v>
      </c>
      <c r="G12" s="310" t="s">
        <v>493</v>
      </c>
      <c r="H12" s="310" t="s">
        <v>494</v>
      </c>
      <c r="I12" s="310" t="s">
        <v>420</v>
      </c>
      <c r="J12" s="310"/>
      <c r="K12" s="310" t="s">
        <v>446</v>
      </c>
      <c r="L12" s="310" t="s">
        <v>495</v>
      </c>
      <c r="M12" s="310" t="s">
        <v>496</v>
      </c>
      <c r="N12" s="310" t="s">
        <v>424</v>
      </c>
      <c r="O12" s="310" t="s">
        <v>471</v>
      </c>
      <c r="P12" s="310" t="s">
        <v>450</v>
      </c>
      <c r="Q12" s="310" t="s">
        <v>451</v>
      </c>
    </row>
    <row r="13" spans="1:17">
      <c r="A13">
        <v>12</v>
      </c>
      <c r="B13" s="310" t="s">
        <v>497</v>
      </c>
      <c r="C13" s="310" t="s">
        <v>440</v>
      </c>
      <c r="D13" s="310" t="s">
        <v>498</v>
      </c>
      <c r="E13" s="310" t="s">
        <v>499</v>
      </c>
      <c r="F13" s="310" t="s">
        <v>500</v>
      </c>
      <c r="G13" s="310" t="s">
        <v>501</v>
      </c>
      <c r="H13" s="310" t="s">
        <v>419</v>
      </c>
      <c r="I13" s="310" t="s">
        <v>445</v>
      </c>
      <c r="J13" s="310"/>
      <c r="K13" s="310" t="s">
        <v>502</v>
      </c>
      <c r="L13" s="310" t="s">
        <v>503</v>
      </c>
      <c r="M13" s="310" t="s">
        <v>504</v>
      </c>
      <c r="N13" s="310" t="s">
        <v>424</v>
      </c>
      <c r="O13" s="310" t="s">
        <v>471</v>
      </c>
      <c r="P13" s="310" t="s">
        <v>450</v>
      </c>
      <c r="Q13" s="310" t="s">
        <v>451</v>
      </c>
    </row>
    <row r="14" spans="1:17">
      <c r="A14">
        <v>13</v>
      </c>
      <c r="B14" s="310" t="s">
        <v>505</v>
      </c>
      <c r="C14" s="310" t="s">
        <v>429</v>
      </c>
      <c r="D14" s="310" t="s">
        <v>441</v>
      </c>
      <c r="E14" s="310" t="s">
        <v>506</v>
      </c>
      <c r="F14" s="310" t="s">
        <v>507</v>
      </c>
      <c r="G14" s="310" t="s">
        <v>508</v>
      </c>
      <c r="H14" s="310" t="s">
        <v>494</v>
      </c>
      <c r="I14" s="310" t="s">
        <v>509</v>
      </c>
      <c r="J14" s="310"/>
      <c r="K14" s="310" t="s">
        <v>421</v>
      </c>
      <c r="L14" s="310" t="s">
        <v>510</v>
      </c>
      <c r="M14" s="310" t="s">
        <v>504</v>
      </c>
      <c r="N14" s="310" t="s">
        <v>424</v>
      </c>
      <c r="O14" s="310" t="s">
        <v>471</v>
      </c>
      <c r="P14" s="310" t="s">
        <v>450</v>
      </c>
      <c r="Q14" s="310" t="s">
        <v>511</v>
      </c>
    </row>
    <row r="15" spans="1:17">
      <c r="A15">
        <v>14</v>
      </c>
      <c r="B15" s="310" t="s">
        <v>512</v>
      </c>
      <c r="C15" s="310" t="s">
        <v>429</v>
      </c>
      <c r="D15" s="310" t="s">
        <v>441</v>
      </c>
      <c r="E15" s="310" t="s">
        <v>431</v>
      </c>
      <c r="F15" s="310" t="s">
        <v>513</v>
      </c>
      <c r="G15" s="310" t="s">
        <v>514</v>
      </c>
      <c r="H15" s="310" t="s">
        <v>434</v>
      </c>
      <c r="I15" s="310" t="s">
        <v>420</v>
      </c>
      <c r="J15" s="310"/>
      <c r="K15" s="310" t="s">
        <v>515</v>
      </c>
      <c r="L15" s="310" t="s">
        <v>516</v>
      </c>
      <c r="M15" s="310" t="s">
        <v>517</v>
      </c>
      <c r="N15" s="310" t="s">
        <v>424</v>
      </c>
      <c r="O15" s="310" t="s">
        <v>518</v>
      </c>
      <c r="P15" s="310" t="s">
        <v>450</v>
      </c>
      <c r="Q15" s="310" t="s">
        <v>519</v>
      </c>
    </row>
    <row r="16" spans="1:17">
      <c r="A16">
        <v>15</v>
      </c>
      <c r="B16" s="310" t="s">
        <v>520</v>
      </c>
      <c r="C16" s="310" t="s">
        <v>521</v>
      </c>
      <c r="D16" s="310" t="s">
        <v>522</v>
      </c>
      <c r="E16" s="310" t="s">
        <v>523</v>
      </c>
      <c r="F16" s="310" t="s">
        <v>524</v>
      </c>
      <c r="G16" s="310" t="s">
        <v>525</v>
      </c>
      <c r="H16" s="310" t="s">
        <v>526</v>
      </c>
      <c r="I16" s="310" t="s">
        <v>509</v>
      </c>
      <c r="J16" s="310"/>
      <c r="K16" s="310" t="s">
        <v>421</v>
      </c>
      <c r="L16" s="310" t="s">
        <v>527</v>
      </c>
      <c r="M16" s="310" t="s">
        <v>528</v>
      </c>
      <c r="N16" s="310" t="s">
        <v>424</v>
      </c>
      <c r="O16" s="310" t="s">
        <v>529</v>
      </c>
      <c r="P16" s="310" t="s">
        <v>426</v>
      </c>
      <c r="Q16" s="310" t="s">
        <v>530</v>
      </c>
    </row>
    <row r="17" spans="1:17">
      <c r="A17">
        <v>16</v>
      </c>
      <c r="B17" s="310" t="s">
        <v>531</v>
      </c>
      <c r="C17" s="310" t="s">
        <v>532</v>
      </c>
      <c r="D17" s="310" t="s">
        <v>533</v>
      </c>
      <c r="E17" s="310" t="s">
        <v>534</v>
      </c>
      <c r="F17" s="310" t="s">
        <v>535</v>
      </c>
      <c r="G17" s="310" t="s">
        <v>536</v>
      </c>
      <c r="H17" s="310" t="s">
        <v>537</v>
      </c>
      <c r="I17" s="310" t="s">
        <v>509</v>
      </c>
      <c r="J17" s="310"/>
      <c r="K17" s="310" t="s">
        <v>421</v>
      </c>
      <c r="L17" s="310" t="s">
        <v>538</v>
      </c>
      <c r="M17" s="310" t="s">
        <v>539</v>
      </c>
      <c r="N17" s="310" t="s">
        <v>424</v>
      </c>
      <c r="O17" s="310" t="s">
        <v>540</v>
      </c>
      <c r="P17" s="310" t="s">
        <v>541</v>
      </c>
      <c r="Q17" s="310" t="s">
        <v>542</v>
      </c>
    </row>
    <row r="18" spans="1:17">
      <c r="A18">
        <v>17</v>
      </c>
      <c r="B18" s="310" t="s">
        <v>543</v>
      </c>
      <c r="C18" s="310" t="s">
        <v>544</v>
      </c>
      <c r="D18" s="310" t="s">
        <v>430</v>
      </c>
      <c r="E18" s="310" t="s">
        <v>545</v>
      </c>
      <c r="F18" s="310" t="s">
        <v>474</v>
      </c>
      <c r="G18" s="310" t="s">
        <v>475</v>
      </c>
      <c r="H18" s="310" t="s">
        <v>476</v>
      </c>
      <c r="I18" s="310" t="s">
        <v>420</v>
      </c>
      <c r="J18" s="310"/>
      <c r="K18" s="310" t="s">
        <v>421</v>
      </c>
      <c r="L18" s="310" t="s">
        <v>477</v>
      </c>
      <c r="M18" s="310" t="s">
        <v>546</v>
      </c>
      <c r="N18" s="310" t="s">
        <v>424</v>
      </c>
      <c r="O18" s="310" t="s">
        <v>547</v>
      </c>
      <c r="P18" s="310" t="s">
        <v>548</v>
      </c>
      <c r="Q18" s="310" t="s">
        <v>549</v>
      </c>
    </row>
    <row r="19" spans="1:17">
      <c r="A19">
        <v>18</v>
      </c>
      <c r="B19" s="310" t="s">
        <v>550</v>
      </c>
      <c r="C19" s="310" t="s">
        <v>544</v>
      </c>
      <c r="D19" s="310" t="s">
        <v>415</v>
      </c>
      <c r="E19" s="310" t="s">
        <v>551</v>
      </c>
      <c r="F19" s="310" t="s">
        <v>552</v>
      </c>
      <c r="G19" s="310" t="s">
        <v>553</v>
      </c>
      <c r="H19" s="310" t="s">
        <v>554</v>
      </c>
      <c r="I19" s="310" t="s">
        <v>445</v>
      </c>
      <c r="J19" s="310"/>
      <c r="K19" s="310" t="s">
        <v>421</v>
      </c>
      <c r="L19" s="310" t="s">
        <v>555</v>
      </c>
      <c r="M19" s="310" t="s">
        <v>556</v>
      </c>
      <c r="N19" s="310" t="s">
        <v>424</v>
      </c>
      <c r="O19" s="310" t="s">
        <v>557</v>
      </c>
      <c r="P19" s="310" t="s">
        <v>558</v>
      </c>
      <c r="Q19" s="310" t="s">
        <v>511</v>
      </c>
    </row>
    <row r="20" spans="1:17">
      <c r="A20">
        <v>19</v>
      </c>
      <c r="B20" s="310" t="s">
        <v>559</v>
      </c>
      <c r="C20" s="310" t="s">
        <v>560</v>
      </c>
      <c r="D20" s="310" t="s">
        <v>430</v>
      </c>
      <c r="E20" s="310" t="s">
        <v>561</v>
      </c>
      <c r="F20" s="310" t="s">
        <v>562</v>
      </c>
      <c r="G20" s="310" t="s">
        <v>563</v>
      </c>
      <c r="H20" s="310" t="s">
        <v>457</v>
      </c>
      <c r="I20" s="310" t="s">
        <v>420</v>
      </c>
      <c r="J20" s="310"/>
      <c r="K20" s="310" t="s">
        <v>421</v>
      </c>
      <c r="L20" s="310" t="s">
        <v>564</v>
      </c>
      <c r="M20" s="310" t="s">
        <v>565</v>
      </c>
      <c r="N20" s="310" t="s">
        <v>566</v>
      </c>
      <c r="O20" s="310" t="s">
        <v>567</v>
      </c>
      <c r="P20" s="310" t="s">
        <v>568</v>
      </c>
      <c r="Q20" s="310" t="s">
        <v>569</v>
      </c>
    </row>
    <row r="21" spans="1:17">
      <c r="A21">
        <v>20</v>
      </c>
      <c r="B21" s="310" t="s">
        <v>570</v>
      </c>
      <c r="C21" s="310" t="s">
        <v>544</v>
      </c>
      <c r="D21" s="310" t="s">
        <v>430</v>
      </c>
      <c r="E21" s="310" t="s">
        <v>431</v>
      </c>
      <c r="F21" s="310" t="s">
        <v>474</v>
      </c>
      <c r="G21" s="310" t="s">
        <v>475</v>
      </c>
      <c r="H21" s="310" t="s">
        <v>476</v>
      </c>
      <c r="I21" s="310" t="s">
        <v>420</v>
      </c>
      <c r="J21" s="310"/>
      <c r="K21" s="310" t="s">
        <v>421</v>
      </c>
      <c r="L21" s="310" t="s">
        <v>477</v>
      </c>
      <c r="M21" s="310" t="s">
        <v>571</v>
      </c>
      <c r="N21" s="310" t="s">
        <v>424</v>
      </c>
      <c r="O21" s="310" t="s">
        <v>547</v>
      </c>
      <c r="P21" s="310" t="s">
        <v>548</v>
      </c>
      <c r="Q21" s="310" t="s">
        <v>549</v>
      </c>
    </row>
    <row r="22" spans="1:17">
      <c r="A22">
        <v>21</v>
      </c>
      <c r="B22" s="310" t="s">
        <v>572</v>
      </c>
      <c r="C22" s="310" t="s">
        <v>573</v>
      </c>
      <c r="D22" s="310" t="s">
        <v>430</v>
      </c>
      <c r="E22" s="310" t="s">
        <v>574</v>
      </c>
      <c r="F22" s="310" t="s">
        <v>474</v>
      </c>
      <c r="G22" s="310" t="s">
        <v>475</v>
      </c>
      <c r="H22" s="310" t="s">
        <v>476</v>
      </c>
      <c r="I22" s="310" t="s">
        <v>420</v>
      </c>
      <c r="J22" s="310"/>
      <c r="K22" s="310" t="s">
        <v>421</v>
      </c>
      <c r="L22" s="310" t="s">
        <v>477</v>
      </c>
      <c r="M22" s="310" t="s">
        <v>575</v>
      </c>
      <c r="N22" s="310" t="s">
        <v>424</v>
      </c>
      <c r="O22" s="310" t="s">
        <v>547</v>
      </c>
      <c r="P22" s="310" t="s">
        <v>548</v>
      </c>
      <c r="Q22" s="310" t="s">
        <v>549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IP_2018">
    <tabColor indexed="47"/>
  </sheetPr>
  <dimension ref="A1"/>
  <sheetViews>
    <sheetView workbookViewId="0"/>
  </sheetViews>
  <sheetFormatPr defaultRowHeight="11.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TER">
    <tabColor indexed="47"/>
  </sheetPr>
  <dimension ref="A1"/>
  <sheetViews>
    <sheetView workbookViewId="0"/>
  </sheetViews>
  <sheetFormatPr defaultRowHeight="11.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CNCSN">
    <tabColor indexed="47"/>
  </sheetPr>
  <dimension ref="A1:Y2"/>
  <sheetViews>
    <sheetView workbookViewId="0"/>
  </sheetViews>
  <sheetFormatPr defaultRowHeight="11.25"/>
  <sheetData>
    <row r="1" spans="1:25">
      <c r="B1" s="310" t="s">
        <v>798</v>
      </c>
      <c r="C1" s="310" t="s">
        <v>799</v>
      </c>
      <c r="D1" s="310" t="s">
        <v>800</v>
      </c>
      <c r="E1" s="310" t="s">
        <v>801</v>
      </c>
      <c r="F1" s="310" t="s">
        <v>397</v>
      </c>
      <c r="G1" s="310" t="s">
        <v>398</v>
      </c>
      <c r="H1" s="310" t="s">
        <v>399</v>
      </c>
      <c r="I1" s="310" t="s">
        <v>408</v>
      </c>
      <c r="J1" s="310" t="s">
        <v>409</v>
      </c>
      <c r="K1" s="310" t="s">
        <v>410</v>
      </c>
      <c r="L1" s="310" t="s">
        <v>411</v>
      </c>
      <c r="M1" s="310" t="s">
        <v>412</v>
      </c>
      <c r="N1" s="310" t="s">
        <v>802</v>
      </c>
      <c r="O1" s="310" t="s">
        <v>803</v>
      </c>
      <c r="P1" s="310" t="s">
        <v>804</v>
      </c>
      <c r="Q1" s="310" t="s">
        <v>805</v>
      </c>
      <c r="R1" s="310" t="s">
        <v>806</v>
      </c>
      <c r="S1" s="310" t="s">
        <v>807</v>
      </c>
      <c r="T1" s="310" t="s">
        <v>808</v>
      </c>
      <c r="U1" s="310" t="s">
        <v>809</v>
      </c>
      <c r="V1" s="310" t="s">
        <v>810</v>
      </c>
      <c r="W1" s="310" t="s">
        <v>811</v>
      </c>
      <c r="X1" s="310" t="s">
        <v>812</v>
      </c>
      <c r="Y1" s="310" t="s">
        <v>813</v>
      </c>
    </row>
    <row r="2" spans="1:25">
      <c r="A2">
        <v>1</v>
      </c>
      <c r="B2" s="310" t="s">
        <v>117</v>
      </c>
      <c r="C2" s="310"/>
      <c r="D2" s="310" t="s">
        <v>814</v>
      </c>
      <c r="E2" s="310" t="s">
        <v>815</v>
      </c>
      <c r="F2" s="310" t="s">
        <v>816</v>
      </c>
      <c r="G2" s="310" t="s">
        <v>817</v>
      </c>
      <c r="H2" s="310" t="s">
        <v>818</v>
      </c>
      <c r="I2" s="310" t="s">
        <v>819</v>
      </c>
      <c r="J2" s="310" t="s">
        <v>820</v>
      </c>
      <c r="K2" s="310" t="s">
        <v>821</v>
      </c>
      <c r="L2" s="310" t="s">
        <v>822</v>
      </c>
      <c r="M2" s="310" t="s">
        <v>823</v>
      </c>
      <c r="N2" s="310" t="s">
        <v>824</v>
      </c>
      <c r="O2" s="310" t="s">
        <v>825</v>
      </c>
      <c r="P2" s="310" t="s">
        <v>531</v>
      </c>
      <c r="Q2" s="310"/>
      <c r="R2" s="310" t="s">
        <v>531</v>
      </c>
      <c r="S2" s="310" t="s">
        <v>532</v>
      </c>
      <c r="T2" s="310" t="s">
        <v>533</v>
      </c>
      <c r="U2" s="310" t="s">
        <v>539</v>
      </c>
      <c r="V2" s="310" t="s">
        <v>424</v>
      </c>
      <c r="W2" s="310" t="s">
        <v>540</v>
      </c>
      <c r="X2" s="310" t="s">
        <v>541</v>
      </c>
      <c r="Y2" s="310" t="s">
        <v>542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00">
    <tabColor theme="3" tint="0.79998168889431442"/>
  </sheetPr>
  <dimension ref="A1:N70"/>
  <sheetViews>
    <sheetView showGridLines="0" topLeftCell="D3" zoomScaleNormal="100" workbookViewId="0">
      <pane ySplit="3" topLeftCell="A31" activePane="bottomLeft" state="frozen"/>
      <selection activeCell="D5" sqref="D5:K5"/>
      <selection pane="bottomLeft" activeCell="F66" sqref="F66"/>
    </sheetView>
  </sheetViews>
  <sheetFormatPr defaultColWidth="9.140625" defaultRowHeight="11.25"/>
  <cols>
    <col min="1" max="1" width="10.7109375" style="22" hidden="1" customWidth="1"/>
    <col min="2" max="2" width="10.7109375" style="19" hidden="1" customWidth="1"/>
    <col min="3" max="3" width="3.7109375" style="23" hidden="1" customWidth="1"/>
    <col min="4" max="4" width="3.7109375" style="27" customWidth="1"/>
    <col min="5" max="5" width="43.140625" style="27" customWidth="1"/>
    <col min="6" max="6" width="50.7109375" style="27" customWidth="1"/>
    <col min="7" max="7" width="8.28515625" style="26" customWidth="1"/>
    <col min="8" max="13" width="9.140625" style="27" hidden="1" customWidth="1"/>
    <col min="14" max="16384" width="9.140625" style="27"/>
  </cols>
  <sheetData>
    <row r="1" spans="1:14" s="20" customFormat="1" ht="13.5" hidden="1" customHeight="1">
      <c r="A1" s="18"/>
      <c r="B1" s="19"/>
      <c r="G1" s="21"/>
    </row>
    <row r="2" spans="1:14" s="20" customFormat="1" ht="12" hidden="1" customHeight="1">
      <c r="A2" s="18"/>
      <c r="B2" s="19"/>
      <c r="G2" s="21"/>
    </row>
    <row r="3" spans="1:14" hidden="1"/>
    <row r="4" spans="1:14" hidden="1">
      <c r="D4" s="24"/>
      <c r="E4" s="25"/>
      <c r="F4" s="123" t="str">
        <f>version</f>
        <v>Версия 1.1</v>
      </c>
    </row>
    <row r="5" spans="1:14" ht="28.5" customHeight="1">
      <c r="D5" s="28"/>
      <c r="E5" s="359" t="str">
        <f>"Контроль за использованием инвестиционных ресурсов, включаемых в регулируемые государством цены (тарифы) в сфере теплоснабжения за " &amp; god &amp; " год"</f>
        <v>Контроль за использованием инвестиционных ресурсов, включаемых в регулируемые государством цены (тарифы) в сфере теплоснабжения за 2019 год</v>
      </c>
      <c r="F5" s="359"/>
      <c r="G5" s="29"/>
    </row>
    <row r="6" spans="1:14">
      <c r="D6" s="24"/>
      <c r="E6" s="124"/>
      <c r="F6" s="125"/>
      <c r="G6" s="29"/>
      <c r="H6" s="257"/>
      <c r="I6" s="257"/>
      <c r="J6" s="257"/>
    </row>
    <row r="7" spans="1:14" ht="19.5">
      <c r="D7" s="28"/>
      <c r="E7" s="30" t="s">
        <v>122</v>
      </c>
      <c r="F7" s="127" t="s">
        <v>117</v>
      </c>
      <c r="G7" s="126"/>
      <c r="H7" s="257"/>
      <c r="I7" s="257"/>
      <c r="J7" s="257"/>
      <c r="N7" s="283"/>
    </row>
    <row r="8" spans="1:14" ht="3.75" customHeight="1">
      <c r="A8" s="31"/>
      <c r="D8" s="32"/>
      <c r="E8" s="30"/>
      <c r="F8" s="120"/>
      <c r="G8" s="33"/>
      <c r="H8" s="257"/>
      <c r="I8" s="257"/>
      <c r="J8" s="257"/>
      <c r="N8" s="283"/>
    </row>
    <row r="9" spans="1:14" ht="19.5">
      <c r="D9" s="28"/>
      <c r="E9" s="30" t="s">
        <v>123</v>
      </c>
      <c r="F9" s="129">
        <v>2019</v>
      </c>
      <c r="G9" s="128"/>
      <c r="H9" s="257"/>
      <c r="I9" s="257"/>
      <c r="J9" s="257"/>
      <c r="N9" s="283"/>
    </row>
    <row r="10" spans="1:14" ht="3.75" customHeight="1">
      <c r="A10" s="31"/>
      <c r="D10" s="32"/>
      <c r="E10" s="30"/>
      <c r="F10" s="120"/>
      <c r="G10" s="33"/>
      <c r="H10" s="257"/>
      <c r="I10" s="257"/>
      <c r="J10" s="257"/>
      <c r="N10" s="283"/>
    </row>
    <row r="11" spans="1:14" ht="19.5">
      <c r="D11" s="28"/>
      <c r="E11" s="139" t="s">
        <v>304</v>
      </c>
      <c r="F11" s="133" t="s">
        <v>306</v>
      </c>
      <c r="G11" s="128"/>
      <c r="H11" s="257"/>
      <c r="I11" s="257"/>
      <c r="J11" s="257"/>
      <c r="N11" s="283"/>
    </row>
    <row r="12" spans="1:14" ht="3.75" customHeight="1">
      <c r="A12" s="31"/>
      <c r="D12" s="32"/>
      <c r="E12" s="30"/>
      <c r="F12" s="120"/>
      <c r="G12" s="33"/>
      <c r="H12" s="257"/>
      <c r="I12" s="257"/>
      <c r="J12" s="257"/>
      <c r="N12" s="283"/>
    </row>
    <row r="13" spans="1:14" ht="45">
      <c r="D13" s="28"/>
      <c r="E13" s="139" t="s">
        <v>280</v>
      </c>
      <c r="F13" s="316" t="s">
        <v>531</v>
      </c>
      <c r="G13" s="128"/>
      <c r="H13" s="257">
        <v>1</v>
      </c>
      <c r="I13" s="257">
        <v>31352310</v>
      </c>
      <c r="J13" s="260">
        <v>13278.56</v>
      </c>
      <c r="N13" s="283"/>
    </row>
    <row r="14" spans="1:14" ht="3.75" customHeight="1">
      <c r="C14" s="35"/>
      <c r="D14" s="32"/>
      <c r="E14" s="37"/>
      <c r="F14" s="120"/>
      <c r="G14" s="34"/>
      <c r="H14" s="257"/>
      <c r="I14" s="257"/>
      <c r="J14" s="257"/>
      <c r="N14" s="283"/>
    </row>
    <row r="15" spans="1:14" ht="3.75" customHeight="1">
      <c r="C15" s="35"/>
      <c r="D15" s="32"/>
      <c r="E15" s="121"/>
      <c r="F15" s="122"/>
      <c r="G15" s="34"/>
      <c r="H15" s="257"/>
      <c r="I15" s="257"/>
      <c r="J15" s="257"/>
      <c r="N15" s="283"/>
    </row>
    <row r="16" spans="1:14" ht="19.5">
      <c r="C16" s="35"/>
      <c r="D16" s="36"/>
      <c r="E16" s="37" t="s">
        <v>151</v>
      </c>
      <c r="F16" s="269" t="s">
        <v>535</v>
      </c>
      <c r="G16" s="131"/>
      <c r="H16" s="258"/>
      <c r="I16" s="257"/>
      <c r="J16" s="259"/>
      <c r="N16" s="283"/>
    </row>
    <row r="17" spans="1:14" ht="19.5">
      <c r="C17" s="35"/>
      <c r="D17" s="36"/>
      <c r="E17" s="37" t="s">
        <v>124</v>
      </c>
      <c r="F17" s="132" t="s">
        <v>536</v>
      </c>
      <c r="G17" s="131"/>
      <c r="H17" s="258"/>
      <c r="I17" s="257"/>
      <c r="J17" s="259"/>
      <c r="N17" s="283"/>
    </row>
    <row r="18" spans="1:14" ht="19.5">
      <c r="C18" s="35"/>
      <c r="D18" s="36"/>
      <c r="E18" s="37" t="s">
        <v>125</v>
      </c>
      <c r="F18" s="132" t="s">
        <v>537</v>
      </c>
      <c r="G18" s="131"/>
      <c r="H18" s="258"/>
      <c r="I18" s="257"/>
      <c r="J18" s="259"/>
      <c r="N18" s="283"/>
    </row>
    <row r="19" spans="1:14" ht="22.5">
      <c r="D19" s="28"/>
      <c r="E19" s="139" t="s">
        <v>338</v>
      </c>
      <c r="F19" s="153"/>
      <c r="G19" s="128"/>
      <c r="H19" s="257"/>
      <c r="I19" s="257"/>
      <c r="J19" s="257"/>
      <c r="N19" s="283"/>
    </row>
    <row r="20" spans="1:14" ht="3.75" customHeight="1">
      <c r="A20" s="31"/>
      <c r="D20" s="32"/>
      <c r="E20" s="30"/>
      <c r="F20" s="120"/>
      <c r="G20" s="33"/>
      <c r="H20" s="257"/>
      <c r="I20" s="257"/>
      <c r="J20" s="257"/>
      <c r="N20" s="283"/>
    </row>
    <row r="21" spans="1:14" ht="19.5">
      <c r="D21" s="28"/>
      <c r="E21" s="30" t="s">
        <v>155</v>
      </c>
      <c r="F21" s="153" t="s">
        <v>509</v>
      </c>
      <c r="G21" s="128"/>
      <c r="H21" s="257"/>
      <c r="I21" s="257"/>
      <c r="J21" s="257"/>
      <c r="N21" s="283"/>
    </row>
    <row r="22" spans="1:14" ht="19.5">
      <c r="D22" s="28"/>
      <c r="E22" s="30" t="s">
        <v>156</v>
      </c>
      <c r="F22" s="153" t="s">
        <v>421</v>
      </c>
      <c r="G22" s="128"/>
      <c r="H22" s="257"/>
      <c r="I22" s="257"/>
      <c r="J22" s="257"/>
      <c r="N22" s="283"/>
    </row>
    <row r="23" spans="1:14" ht="3.75" customHeight="1">
      <c r="C23" s="35"/>
      <c r="D23" s="32"/>
      <c r="E23" s="37"/>
      <c r="F23" s="120"/>
      <c r="G23" s="34"/>
      <c r="H23" s="257"/>
      <c r="I23" s="257"/>
      <c r="J23" s="257"/>
      <c r="N23" s="283"/>
    </row>
    <row r="24" spans="1:14" ht="19.5">
      <c r="D24" s="28"/>
      <c r="E24" s="139" t="s">
        <v>279</v>
      </c>
      <c r="F24" s="130" t="s">
        <v>18</v>
      </c>
      <c r="G24" s="128"/>
      <c r="H24" s="257"/>
      <c r="I24" s="257"/>
      <c r="J24" s="257"/>
      <c r="N24" s="283"/>
    </row>
    <row r="25" spans="1:14" ht="3.75" customHeight="1">
      <c r="C25" s="35"/>
      <c r="D25" s="32"/>
      <c r="E25" s="37"/>
      <c r="F25" s="120"/>
      <c r="G25" s="34"/>
      <c r="H25" s="257"/>
      <c r="I25" s="257"/>
      <c r="J25" s="257"/>
      <c r="N25" s="283"/>
    </row>
    <row r="26" spans="1:14" ht="3.75" hidden="1" customHeight="1">
      <c r="C26" s="35"/>
      <c r="D26" s="32"/>
      <c r="E26" s="37"/>
      <c r="F26" s="120"/>
      <c r="G26" s="34"/>
      <c r="H26" s="257"/>
      <c r="I26" s="257"/>
      <c r="J26" s="257"/>
      <c r="N26" s="283"/>
    </row>
    <row r="27" spans="1:14" ht="3.75" hidden="1" customHeight="1">
      <c r="C27" s="35"/>
      <c r="D27" s="32"/>
      <c r="E27" s="37"/>
      <c r="F27" s="120"/>
      <c r="G27" s="34"/>
      <c r="H27" s="257"/>
      <c r="I27" s="257"/>
      <c r="J27" s="257"/>
      <c r="N27" s="283"/>
    </row>
    <row r="28" spans="1:14" ht="3.75" hidden="1" customHeight="1">
      <c r="C28" s="35"/>
      <c r="D28" s="32"/>
      <c r="E28" s="37"/>
      <c r="F28" s="120"/>
      <c r="G28" s="34"/>
      <c r="H28" s="257"/>
      <c r="I28" s="257"/>
      <c r="J28" s="257"/>
      <c r="N28" s="283"/>
    </row>
    <row r="29" spans="1:14" ht="3.75" hidden="1" customHeight="1">
      <c r="C29" s="35"/>
      <c r="D29" s="32"/>
      <c r="E29" s="37"/>
      <c r="F29" s="120"/>
      <c r="G29" s="34"/>
      <c r="H29" s="257"/>
      <c r="I29" s="257"/>
      <c r="J29" s="257"/>
      <c r="N29" s="283"/>
    </row>
    <row r="30" spans="1:14" ht="3.75" hidden="1" customHeight="1">
      <c r="C30" s="35"/>
      <c r="D30" s="32"/>
      <c r="E30" s="37"/>
      <c r="F30" s="120"/>
      <c r="G30" s="34"/>
      <c r="H30" s="257"/>
      <c r="I30" s="257"/>
      <c r="J30" s="257"/>
      <c r="N30" s="283"/>
    </row>
    <row r="31" spans="1:14" ht="19.5" customHeight="1">
      <c r="D31" s="28"/>
      <c r="E31" s="242" t="s">
        <v>332</v>
      </c>
      <c r="F31" s="236" t="s">
        <v>296</v>
      </c>
      <c r="G31" s="128"/>
      <c r="H31" s="257"/>
      <c r="I31" s="257"/>
      <c r="J31" s="257"/>
      <c r="N31" s="283"/>
    </row>
    <row r="32" spans="1:14" ht="3.75" customHeight="1">
      <c r="D32" s="28"/>
      <c r="E32" s="25"/>
      <c r="F32" s="243"/>
      <c r="G32" s="24"/>
      <c r="H32" s="257"/>
      <c r="I32" s="257"/>
      <c r="J32" s="257"/>
      <c r="N32" s="283"/>
    </row>
    <row r="33" spans="3:14" ht="19.5" customHeight="1">
      <c r="D33" s="28"/>
      <c r="E33" s="139" t="s">
        <v>328</v>
      </c>
      <c r="F33" s="156" t="s">
        <v>270</v>
      </c>
      <c r="G33" s="24"/>
      <c r="H33" s="257"/>
      <c r="I33" s="257"/>
      <c r="J33" s="257"/>
      <c r="N33" s="283"/>
    </row>
    <row r="34" spans="3:14" ht="3.75" customHeight="1">
      <c r="D34" s="28"/>
      <c r="E34" s="25"/>
      <c r="F34" s="243"/>
      <c r="G34" s="24"/>
      <c r="H34" s="257"/>
      <c r="I34" s="257"/>
      <c r="J34" s="257"/>
      <c r="N34" s="283"/>
    </row>
    <row r="35" spans="3:14" ht="19.5" customHeight="1">
      <c r="D35" s="28"/>
      <c r="E35" s="139" t="s">
        <v>355</v>
      </c>
      <c r="F35" s="317" t="s">
        <v>826</v>
      </c>
      <c r="G35" s="24"/>
      <c r="H35" s="257"/>
      <c r="I35" s="257"/>
      <c r="J35" s="257"/>
      <c r="N35" s="283"/>
    </row>
    <row r="36" spans="3:14" ht="3.75" customHeight="1">
      <c r="D36" s="28"/>
      <c r="E36" s="25"/>
      <c r="F36" s="243"/>
      <c r="G36" s="24"/>
      <c r="H36" s="257"/>
      <c r="I36" s="257"/>
      <c r="J36" s="257"/>
      <c r="N36" s="283"/>
    </row>
    <row r="37" spans="3:14" ht="19.5" customHeight="1">
      <c r="D37" s="28"/>
      <c r="E37" s="139" t="s">
        <v>372</v>
      </c>
      <c r="F37" s="236" t="s">
        <v>19</v>
      </c>
      <c r="G37" s="24"/>
      <c r="H37" s="257"/>
      <c r="I37" s="257"/>
      <c r="J37" s="257"/>
      <c r="N37" s="283"/>
    </row>
    <row r="38" spans="3:14" ht="3.75" customHeight="1">
      <c r="C38" s="35"/>
      <c r="D38" s="32"/>
      <c r="E38" s="37"/>
      <c r="F38" s="120"/>
      <c r="G38" s="34"/>
      <c r="H38" s="257"/>
      <c r="I38" s="257"/>
      <c r="J38" s="257"/>
      <c r="N38" s="283"/>
    </row>
    <row r="39" spans="3:14" ht="3.75" customHeight="1">
      <c r="C39" s="35"/>
      <c r="D39" s="32"/>
      <c r="E39" s="121"/>
      <c r="F39" s="122"/>
      <c r="G39" s="34"/>
      <c r="H39" s="257"/>
      <c r="I39" s="257"/>
      <c r="J39" s="257"/>
      <c r="N39" s="283"/>
    </row>
    <row r="40" spans="3:14" ht="19.5">
      <c r="D40" s="28"/>
      <c r="E40" s="139" t="s">
        <v>319</v>
      </c>
      <c r="F40" s="224" t="s">
        <v>532</v>
      </c>
      <c r="G40" s="128"/>
      <c r="H40" s="257"/>
      <c r="I40" s="257"/>
      <c r="J40" s="257"/>
      <c r="N40" s="283"/>
    </row>
    <row r="41" spans="3:14" ht="19.5" customHeight="1">
      <c r="D41" s="28"/>
      <c r="E41" s="139" t="s">
        <v>320</v>
      </c>
      <c r="F41" s="225" t="s">
        <v>533</v>
      </c>
      <c r="G41" s="128"/>
      <c r="H41" s="257"/>
      <c r="I41" s="257"/>
      <c r="J41" s="257"/>
      <c r="N41" s="283"/>
    </row>
    <row r="42" spans="3:14" ht="3.75" customHeight="1">
      <c r="D42" s="28"/>
      <c r="E42" s="30"/>
      <c r="F42" s="135"/>
      <c r="G42" s="24"/>
      <c r="H42" s="257"/>
      <c r="I42" s="257"/>
      <c r="J42" s="257"/>
      <c r="N42" s="283"/>
    </row>
    <row r="43" spans="3:14" ht="19.5" customHeight="1">
      <c r="D43" s="28"/>
      <c r="E43" s="30" t="s">
        <v>166</v>
      </c>
      <c r="F43" s="136" t="str">
        <f>CalcPeriod(date_start,date_end)</f>
        <v>12 лет 2 месяца</v>
      </c>
      <c r="G43" s="128"/>
      <c r="H43" s="257"/>
      <c r="I43" s="257"/>
      <c r="J43" s="257"/>
      <c r="N43" s="283"/>
    </row>
    <row r="44" spans="3:14" ht="3.75" customHeight="1">
      <c r="C44" s="35"/>
      <c r="D44" s="32"/>
      <c r="E44" s="37"/>
      <c r="F44" s="120"/>
      <c r="G44" s="34"/>
      <c r="H44" s="257"/>
      <c r="I44" s="257"/>
      <c r="J44" s="257"/>
      <c r="N44" s="283"/>
    </row>
    <row r="45" spans="3:14" ht="3.75" customHeight="1">
      <c r="C45" s="35"/>
      <c r="D45" s="32"/>
      <c r="E45" s="121"/>
      <c r="F45" s="122"/>
      <c r="G45" s="34"/>
      <c r="H45" s="257"/>
      <c r="I45" s="257"/>
      <c r="J45" s="257"/>
      <c r="N45" s="283"/>
    </row>
    <row r="46" spans="3:14" ht="22.5">
      <c r="D46" s="28"/>
      <c r="E46" s="139" t="s">
        <v>333</v>
      </c>
      <c r="F46" s="236" t="s">
        <v>539</v>
      </c>
      <c r="G46" s="24"/>
      <c r="H46" s="257"/>
      <c r="I46" s="257"/>
      <c r="J46" s="257"/>
      <c r="N46" s="283"/>
    </row>
    <row r="47" spans="3:14" ht="19.5" customHeight="1">
      <c r="D47" s="28"/>
      <c r="E47" s="139" t="s">
        <v>334</v>
      </c>
      <c r="F47" s="236" t="s">
        <v>424</v>
      </c>
      <c r="G47" s="24"/>
      <c r="H47" s="257"/>
      <c r="I47" s="257"/>
      <c r="J47" s="257"/>
      <c r="N47" s="283"/>
    </row>
    <row r="48" spans="3:14" ht="19.5" customHeight="1">
      <c r="D48" s="28"/>
      <c r="E48" s="139" t="s">
        <v>335</v>
      </c>
      <c r="F48" s="236" t="s">
        <v>540</v>
      </c>
      <c r="G48" s="24"/>
      <c r="H48" s="257"/>
      <c r="I48" s="257"/>
      <c r="J48" s="257"/>
      <c r="N48" s="283"/>
    </row>
    <row r="49" spans="1:14" ht="19.5" customHeight="1">
      <c r="D49" s="28"/>
      <c r="E49" s="139" t="s">
        <v>336</v>
      </c>
      <c r="F49" s="262" t="s">
        <v>541</v>
      </c>
      <c r="G49" s="24"/>
      <c r="H49" s="257"/>
      <c r="I49" s="257"/>
      <c r="J49" s="257"/>
      <c r="N49" s="283"/>
    </row>
    <row r="50" spans="1:14" ht="22.5">
      <c r="D50" s="28"/>
      <c r="E50" s="139" t="s">
        <v>392</v>
      </c>
      <c r="F50" s="268" t="s">
        <v>542</v>
      </c>
      <c r="G50" s="24"/>
      <c r="H50" s="257"/>
      <c r="I50" s="257"/>
      <c r="J50" s="257"/>
      <c r="N50" s="283"/>
    </row>
    <row r="51" spans="1:14" ht="22.5">
      <c r="D51" s="28"/>
      <c r="E51" s="139" t="str">
        <f>"Ссылка на обосновывающие материалы (на дату представления плана на " &amp; god &amp; ")"</f>
        <v>Ссылка на обосновывающие материалы (на дату представления плана на 2019)</v>
      </c>
      <c r="F51" s="305" t="s">
        <v>542</v>
      </c>
      <c r="G51" s="24"/>
      <c r="H51" s="257"/>
      <c r="I51" s="257"/>
      <c r="J51" s="257"/>
      <c r="N51" s="283"/>
    </row>
    <row r="52" spans="1:14" ht="3.75" customHeight="1">
      <c r="C52" s="35"/>
      <c r="D52" s="32"/>
      <c r="E52" s="37"/>
      <c r="F52" s="120"/>
      <c r="G52" s="34"/>
      <c r="H52" s="257"/>
      <c r="I52" s="257"/>
      <c r="J52" s="257"/>
      <c r="N52" s="283"/>
    </row>
    <row r="53" spans="1:14" ht="3.75" hidden="1" customHeight="1">
      <c r="C53" s="35"/>
      <c r="D53" s="32"/>
      <c r="E53" s="121"/>
      <c r="F53" s="122"/>
      <c r="G53" s="34"/>
      <c r="H53" s="257"/>
      <c r="I53" s="257"/>
      <c r="J53" s="257"/>
      <c r="N53" s="283"/>
    </row>
    <row r="54" spans="1:14" ht="19.5" hidden="1">
      <c r="D54" s="28"/>
      <c r="E54" s="139" t="s">
        <v>345</v>
      </c>
      <c r="F54" s="271"/>
      <c r="G54" s="24"/>
      <c r="H54" s="257"/>
      <c r="I54" s="257"/>
      <c r="J54" s="257"/>
      <c r="N54" s="283"/>
    </row>
    <row r="55" spans="1:14" ht="25.5" hidden="1" customHeight="1">
      <c r="D55" s="28"/>
      <c r="E55" s="139" t="s">
        <v>360</v>
      </c>
      <c r="F55" s="281" t="s">
        <v>154</v>
      </c>
      <c r="G55" s="24"/>
      <c r="H55" s="257"/>
      <c r="I55" s="257"/>
      <c r="J55" s="257"/>
      <c r="N55" s="283"/>
    </row>
    <row r="56" spans="1:14" ht="3.75" hidden="1" customHeight="1">
      <c r="C56" s="35"/>
      <c r="D56" s="32"/>
      <c r="E56" s="37"/>
      <c r="F56" s="120"/>
      <c r="G56" s="34"/>
      <c r="H56" s="257"/>
      <c r="I56" s="257"/>
      <c r="J56" s="257"/>
      <c r="N56" s="283"/>
    </row>
    <row r="57" spans="1:14" ht="3.75" hidden="1" customHeight="1">
      <c r="C57" s="35"/>
      <c r="D57" s="32"/>
      <c r="E57" s="121"/>
      <c r="F57" s="122"/>
      <c r="G57" s="34"/>
      <c r="H57" s="257"/>
      <c r="I57" s="257"/>
      <c r="J57" s="257"/>
      <c r="N57" s="283"/>
    </row>
    <row r="58" spans="1:14" ht="19.5" hidden="1">
      <c r="D58" s="28"/>
      <c r="E58" s="139" t="s">
        <v>289</v>
      </c>
      <c r="F58" s="271"/>
      <c r="G58" s="24"/>
      <c r="H58" s="257"/>
      <c r="I58" s="257"/>
      <c r="J58" s="257"/>
      <c r="N58" s="283"/>
    </row>
    <row r="59" spans="1:14" ht="19.5" hidden="1">
      <c r="D59" s="28"/>
      <c r="E59" s="139" t="s">
        <v>343</v>
      </c>
      <c r="F59" s="272" t="s">
        <v>154</v>
      </c>
      <c r="G59" s="24"/>
      <c r="H59" s="257"/>
      <c r="I59" s="257"/>
      <c r="J59" s="257"/>
      <c r="N59" s="283"/>
    </row>
    <row r="60" spans="1:14" ht="25.5" hidden="1" customHeight="1">
      <c r="D60" s="28"/>
      <c r="E60" s="139" t="s">
        <v>294</v>
      </c>
      <c r="F60" s="281" t="s">
        <v>154</v>
      </c>
      <c r="G60" s="24"/>
      <c r="H60" s="257"/>
      <c r="I60" s="257"/>
      <c r="J60" s="257"/>
      <c r="N60" s="283"/>
    </row>
    <row r="61" spans="1:14" ht="3.75" hidden="1" customHeight="1">
      <c r="D61" s="28"/>
      <c r="E61" s="30"/>
      <c r="F61" s="134"/>
      <c r="G61" s="24"/>
      <c r="H61" s="257"/>
      <c r="I61" s="257"/>
      <c r="J61" s="257"/>
      <c r="N61" s="283"/>
    </row>
    <row r="62" spans="1:14" ht="12.75" customHeight="1">
      <c r="A62" s="39"/>
      <c r="D62" s="24"/>
      <c r="E62" s="121"/>
      <c r="F62" s="122" t="s">
        <v>160</v>
      </c>
      <c r="G62" s="33"/>
      <c r="H62" s="257"/>
      <c r="I62" s="257"/>
      <c r="J62" s="257"/>
      <c r="N62" s="283"/>
    </row>
    <row r="63" spans="1:14" ht="20.100000000000001" customHeight="1">
      <c r="A63" s="39"/>
      <c r="B63" s="40"/>
      <c r="D63" s="41"/>
      <c r="E63" s="38" t="s">
        <v>149</v>
      </c>
      <c r="F63" s="322" t="s">
        <v>922</v>
      </c>
      <c r="G63" s="137"/>
      <c r="H63" s="257"/>
      <c r="I63" s="257"/>
      <c r="J63" s="257"/>
      <c r="N63" s="283"/>
    </row>
    <row r="64" spans="1:14" ht="20.100000000000001" customHeight="1">
      <c r="A64" s="39"/>
      <c r="B64" s="40"/>
      <c r="D64" s="41"/>
      <c r="E64" s="38" t="s">
        <v>150</v>
      </c>
      <c r="F64" s="322" t="s">
        <v>831</v>
      </c>
      <c r="G64" s="137"/>
      <c r="H64" s="257"/>
      <c r="I64" s="257"/>
      <c r="J64" s="257"/>
      <c r="N64" s="283"/>
    </row>
    <row r="65" spans="1:14" ht="22.5">
      <c r="A65" s="39"/>
      <c r="D65" s="24"/>
      <c r="F65" s="138" t="s">
        <v>16</v>
      </c>
      <c r="G65" s="33"/>
      <c r="H65" s="257"/>
      <c r="I65" s="257"/>
      <c r="J65" s="257"/>
      <c r="N65" s="283"/>
    </row>
    <row r="66" spans="1:14" ht="20.100000000000001" customHeight="1">
      <c r="A66" s="39"/>
      <c r="B66" s="40"/>
      <c r="D66" s="41"/>
      <c r="E66" s="38" t="s">
        <v>29</v>
      </c>
      <c r="F66" s="322" t="s">
        <v>834</v>
      </c>
      <c r="G66" s="137"/>
      <c r="H66" s="257"/>
      <c r="I66" s="257"/>
      <c r="J66" s="257"/>
      <c r="N66" s="283"/>
    </row>
    <row r="67" spans="1:14" ht="20.100000000000001" customHeight="1">
      <c r="A67" s="39"/>
      <c r="B67" s="40"/>
      <c r="D67" s="41"/>
      <c r="E67" s="38" t="s">
        <v>31</v>
      </c>
      <c r="F67" s="322" t="s">
        <v>835</v>
      </c>
      <c r="G67" s="137"/>
      <c r="H67" s="257"/>
      <c r="I67" s="257"/>
      <c r="J67" s="257"/>
      <c r="N67" s="283"/>
    </row>
    <row r="68" spans="1:14" ht="31.5" customHeight="1">
      <c r="A68" s="39"/>
      <c r="B68" s="40"/>
      <c r="D68" s="41"/>
      <c r="E68" s="38" t="s">
        <v>30</v>
      </c>
      <c r="F68" s="322" t="s">
        <v>832</v>
      </c>
      <c r="G68" s="137"/>
      <c r="H68" s="257"/>
      <c r="I68" s="257"/>
      <c r="J68" s="257"/>
      <c r="N68" s="283"/>
    </row>
    <row r="69" spans="1:14" ht="20.100000000000001" customHeight="1">
      <c r="A69" s="39"/>
      <c r="B69" s="40"/>
      <c r="D69" s="41"/>
      <c r="E69" s="38" t="s">
        <v>32</v>
      </c>
      <c r="F69" s="323" t="s">
        <v>833</v>
      </c>
      <c r="G69" s="137"/>
      <c r="H69" s="257"/>
      <c r="I69" s="257"/>
      <c r="J69" s="257"/>
      <c r="N69" s="283"/>
    </row>
    <row r="70" spans="1:14" ht="3.75" customHeight="1">
      <c r="E70" s="25"/>
      <c r="F70" s="200"/>
    </row>
  </sheetData>
  <sheetProtection password="FA9C" sheet="1" objects="1" scenarios="1" formatColumns="0" formatRows="0" autoFilter="0"/>
  <dataConsolidate link="1"/>
  <mergeCells count="1">
    <mergeCell ref="E5:F5"/>
  </mergeCells>
  <phoneticPr fontId="0" type="noConversion"/>
  <dataValidations count="11">
    <dataValidation allowBlank="1" errorTitle="Ошибка" error="Выберите значение из списка" prompt="Выберите значение из списка" sqref="F21:F22 F19"/>
    <dataValidation type="textLength" operator="lessThanOrEqual" allowBlank="1" showInputMessage="1" showErrorMessage="1" errorTitle="Ошибка" error="Допускается ввод не более 900 символов!" sqref="F66:F69 F63:F64 F46:F48 F59">
      <formula1>900</formula1>
    </dataValidation>
    <dataValidation type="list" operator="lessThanOrEqual" allowBlank="1" showInputMessage="1" showErrorMessage="1" errorTitle="Ошибка" error="Необходимо выбрать значение из списка!" prompt="Необходимо выбрать значение из списка" sqref="F24 F37">
      <formula1>logical</formula1>
    </dataValidation>
    <dataValidation allowBlank="1" showInputMessage="1" showErrorMessage="1" errorTitle="Ошибка" prompt="Для выбора изменений ИП необходимо два раза нажать левую кнопку мыши!" sqref="F54"/>
    <dataValidation type="list" allowBlank="1" showInputMessage="1" errorTitle="Ошибка" error="Выберите значение из списка" prompt="Выберите значение из списка_x000a_(если период сбора отчета завершен, необходимо выбрать значение &quot;корректировка&quot;)" sqref="F11">
      <formula1>spr_type_report</formula1>
    </dataValidation>
    <dataValidation type="list" showInputMessage="1" showErrorMessage="1" errorTitle="Внимание" error="Выберите значение из списка" prompt="Выберите значение из списка" sqref="F33">
      <formula1>spr_pok_kach</formula1>
    </dataValidation>
    <dataValidation allowBlank="1" showInputMessage="1" showErrorMessage="1" promptTitle="Ввод" prompt="Для выбора ИП необходимо два раза нажать левую кнопку мыши!" sqref="F13"/>
    <dataValidation type="textLength" operator="lessThanOrEqual" allowBlank="1" showInputMessage="1" showErrorMessage="1" errorTitle="Ошибка" error="Допускается ввод не более 900 символов!" prompt="Для перехода по ссылке необходимо два раза нажать левую кнопку мыши!" sqref="F60 F55 F50:F51">
      <formula1>900</formula1>
    </dataValidation>
    <dataValidation type="list" operator="lessThanOrEqual" allowBlank="1" showInputMessage="1" showErrorMessage="1" errorTitle="Ошибка" error="Необходимо выбрать значение из списка!" prompt="Выберите значение из списка" sqref="F31">
      <formula1>spr_ip_type_list</formula1>
    </dataValidation>
    <dataValidation allowBlank="1" showInputMessage="1" showErrorMessage="1" errorTitle="Ошибка" prompt="Для выбора причин прекращения действия ИП необходимо два раза нажать левую кнопку мыши!" sqref="F58"/>
    <dataValidation type="list" showInputMessage="1" showErrorMessage="1" errorTitle="Внимание" error="Выберите значение из списка" prompt="Выберите значение из списка" sqref="F35">
      <formula1>spr_ks</formula1>
    </dataValidation>
  </dataValidations>
  <pageMargins left="0.75" right="0.75" top="1" bottom="1" header="0.5" footer="0.5"/>
  <pageSetup paperSize="8"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BJECT">
    <tabColor indexed="47"/>
  </sheetPr>
  <dimension ref="A1"/>
  <sheetViews>
    <sheetView workbookViewId="0"/>
  </sheetViews>
  <sheetFormatPr defaultRowHeight="11.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STOP_REASON">
    <tabColor indexed="47"/>
  </sheetPr>
  <dimension ref="A1:D3"/>
  <sheetViews>
    <sheetView workbookViewId="0"/>
  </sheetViews>
  <sheetFormatPr defaultRowHeight="11.25"/>
  <sheetData>
    <row r="1" spans="1:4">
      <c r="B1" s="310" t="s">
        <v>794</v>
      </c>
      <c r="C1" s="310" t="s">
        <v>795</v>
      </c>
      <c r="D1" s="310" t="s">
        <v>576</v>
      </c>
    </row>
    <row r="2" spans="1:4">
      <c r="A2">
        <v>1</v>
      </c>
      <c r="B2" s="310" t="s">
        <v>796</v>
      </c>
      <c r="C2" s="310" t="s">
        <v>293</v>
      </c>
      <c r="D2" s="310" t="s">
        <v>268</v>
      </c>
    </row>
    <row r="3" spans="1:4">
      <c r="A3">
        <v>2</v>
      </c>
      <c r="B3" s="310" t="s">
        <v>797</v>
      </c>
      <c r="C3" s="310" t="s">
        <v>292</v>
      </c>
      <c r="D3" s="310" t="s">
        <v>268</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workbookViewId="0"/>
  </sheetViews>
  <sheetFormatPr defaultColWidth="9.140625" defaultRowHeight="11.25"/>
  <cols>
    <col min="1" max="16384" width="9.140625" style="2"/>
  </cols>
  <sheetData/>
  <phoneticPr fontId="10"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heckCyan">
    <tabColor indexed="47"/>
  </sheetPr>
  <dimension ref="A1:A664"/>
  <sheetViews>
    <sheetView showGridLines="0" zoomScaleNormal="100" workbookViewId="0"/>
  </sheetViews>
  <sheetFormatPr defaultColWidth="9.140625" defaultRowHeight="12.75"/>
  <cols>
    <col min="1" max="16384" width="9.140625" style="256"/>
  </cols>
  <sheetData>
    <row r="1" spans="1:1">
      <c r="A1" s="255">
        <f>IF(ИП!$E$51="",1,0)</f>
        <v>0</v>
      </c>
    </row>
    <row r="2" spans="1:1">
      <c r="A2" s="255">
        <f>IF(ИП!$G$51="",1,0)</f>
        <v>0</v>
      </c>
    </row>
    <row r="3" spans="1:1">
      <c r="A3" s="255">
        <f>IF(ИП!$K$51="",1,0)</f>
        <v>0</v>
      </c>
    </row>
    <row r="4" spans="1:1">
      <c r="A4" s="255">
        <f>IF(ИП!$L$51="",1,0)</f>
        <v>0</v>
      </c>
    </row>
    <row r="5" spans="1:1">
      <c r="A5" s="255">
        <f>IF(ИП!$M$51="",1,0)</f>
        <v>0</v>
      </c>
    </row>
    <row r="6" spans="1:1">
      <c r="A6" s="255">
        <f>IF(ИП!$P$52="",1,0)</f>
        <v>0</v>
      </c>
    </row>
    <row r="7" spans="1:1">
      <c r="A7" s="255">
        <f>IF(ИП!$AG$53="",1,0)</f>
        <v>0</v>
      </c>
    </row>
    <row r="8" spans="1:1">
      <c r="A8" s="255">
        <f>IF(ИП!$H$51="",1,0)</f>
        <v>0</v>
      </c>
    </row>
    <row r="9" spans="1:1">
      <c r="A9" s="255">
        <f>IF(ИП!$Q$52="",1,0)</f>
        <v>1</v>
      </c>
    </row>
    <row r="10" spans="1:1">
      <c r="A10" s="255">
        <f>IF(ИП!$AI$53="",1,0)</f>
        <v>0</v>
      </c>
    </row>
    <row r="11" spans="1:1">
      <c r="A11" s="255">
        <f>IF(ИП!$E$191="",1,0)</f>
        <v>0</v>
      </c>
    </row>
    <row r="12" spans="1:1">
      <c r="A12" s="255">
        <f>IF(ИП!$G$191="",1,0)</f>
        <v>0</v>
      </c>
    </row>
    <row r="13" spans="1:1">
      <c r="A13" s="255">
        <f>IF(ИП!$K$191="",1,0)</f>
        <v>0</v>
      </c>
    </row>
    <row r="14" spans="1:1">
      <c r="A14" s="255">
        <f>IF(ИП!$L$191="",1,0)</f>
        <v>0</v>
      </c>
    </row>
    <row r="15" spans="1:1">
      <c r="A15" s="255">
        <f>IF(ИП!$M$191="",1,0)</f>
        <v>0</v>
      </c>
    </row>
    <row r="16" spans="1:1">
      <c r="A16" s="255">
        <f>IF(ИП!$P$192="",1,0)</f>
        <v>0</v>
      </c>
    </row>
    <row r="17" spans="1:1">
      <c r="A17" s="255">
        <f>IF(ИП!$AG$193="",1,0)</f>
        <v>0</v>
      </c>
    </row>
    <row r="18" spans="1:1">
      <c r="A18" s="255">
        <f>IF(ИП!$H$191="",1,0)</f>
        <v>0</v>
      </c>
    </row>
    <row r="19" spans="1:1">
      <c r="A19" s="255">
        <f>IF(ИП!$Q$192="",1,0)</f>
        <v>1</v>
      </c>
    </row>
    <row r="20" spans="1:1">
      <c r="A20" s="255">
        <f>IF(ИП!$AI$193="",1,0)</f>
        <v>0</v>
      </c>
    </row>
    <row r="21" spans="1:1">
      <c r="A21" s="255">
        <f>IF(ИП!$E$350="",1,0)</f>
        <v>0</v>
      </c>
    </row>
    <row r="22" spans="1:1">
      <c r="A22" s="255">
        <f>IF(ИП!$G$350="",1,0)</f>
        <v>0</v>
      </c>
    </row>
    <row r="23" spans="1:1">
      <c r="A23" s="255">
        <f>IF(ИП!$K$350="",1,0)</f>
        <v>0</v>
      </c>
    </row>
    <row r="24" spans="1:1">
      <c r="A24" s="255">
        <f>IF(ИП!$L$350="",1,0)</f>
        <v>0</v>
      </c>
    </row>
    <row r="25" spans="1:1">
      <c r="A25" s="255">
        <f>IF(ИП!$M$350="",1,0)</f>
        <v>0</v>
      </c>
    </row>
    <row r="26" spans="1:1">
      <c r="A26" s="255">
        <f>IF(ИП!$P$351="",1,0)</f>
        <v>0</v>
      </c>
    </row>
    <row r="27" spans="1:1">
      <c r="A27" s="255">
        <f>IF(ИП!$AG$352="",1,0)</f>
        <v>0</v>
      </c>
    </row>
    <row r="28" spans="1:1">
      <c r="A28" s="255">
        <f>IF(ИП!$H$350="",1,0)</f>
        <v>0</v>
      </c>
    </row>
    <row r="29" spans="1:1">
      <c r="A29" s="255">
        <f>IF(ИП!$Q$351="",1,0)</f>
        <v>1</v>
      </c>
    </row>
    <row r="30" spans="1:1">
      <c r="A30" s="255">
        <f>IF(ИП!$AI$352="",1,0)</f>
        <v>0</v>
      </c>
    </row>
    <row r="31" spans="1:1">
      <c r="A31" s="255">
        <f>IF(ИП!$E$196="",1,0)</f>
        <v>0</v>
      </c>
    </row>
    <row r="32" spans="1:1">
      <c r="A32" s="255">
        <f>IF(ИП!$G$196="",1,0)</f>
        <v>0</v>
      </c>
    </row>
    <row r="33" spans="1:1">
      <c r="A33" s="255">
        <f>IF(ИП!$K$196="",1,0)</f>
        <v>0</v>
      </c>
    </row>
    <row r="34" spans="1:1">
      <c r="A34" s="255">
        <f>IF(ИП!$L$196="",1,0)</f>
        <v>0</v>
      </c>
    </row>
    <row r="35" spans="1:1">
      <c r="A35" s="255">
        <f>IF(ИП!$M$196="",1,0)</f>
        <v>0</v>
      </c>
    </row>
    <row r="36" spans="1:1">
      <c r="A36" s="255">
        <f>IF(ИП!$P$197="",1,0)</f>
        <v>0</v>
      </c>
    </row>
    <row r="37" spans="1:1">
      <c r="A37" s="255">
        <f>IF(ИП!$AG$198="",1,0)</f>
        <v>0</v>
      </c>
    </row>
    <row r="38" spans="1:1">
      <c r="A38" s="255">
        <f>IF(ИП!$H$196="",1,0)</f>
        <v>0</v>
      </c>
    </row>
    <row r="39" spans="1:1">
      <c r="A39" s="255">
        <f>IF(ИП!$Q$197="",1,0)</f>
        <v>1</v>
      </c>
    </row>
    <row r="40" spans="1:1">
      <c r="A40" s="255">
        <f>IF(ИП!$AI$198="",1,0)</f>
        <v>0</v>
      </c>
    </row>
    <row r="41" spans="1:1">
      <c r="A41" s="255">
        <f>IF(ИП!$E$201="",1,0)</f>
        <v>0</v>
      </c>
    </row>
    <row r="42" spans="1:1">
      <c r="A42" s="255">
        <f>IF(ИП!$G$201="",1,0)</f>
        <v>0</v>
      </c>
    </row>
    <row r="43" spans="1:1">
      <c r="A43" s="255">
        <f>IF(ИП!$K$201="",1,0)</f>
        <v>0</v>
      </c>
    </row>
    <row r="44" spans="1:1">
      <c r="A44" s="255">
        <f>IF(ИП!$L$201="",1,0)</f>
        <v>0</v>
      </c>
    </row>
    <row r="45" spans="1:1">
      <c r="A45" s="255">
        <f>IF(ИП!$M$201="",1,0)</f>
        <v>0</v>
      </c>
    </row>
    <row r="46" spans="1:1">
      <c r="A46" s="255">
        <f>IF(ИП!$P$202="",1,0)</f>
        <v>0</v>
      </c>
    </row>
    <row r="47" spans="1:1">
      <c r="A47" s="255">
        <f>IF(ИП!$AG$203="",1,0)</f>
        <v>0</v>
      </c>
    </row>
    <row r="48" spans="1:1">
      <c r="A48" s="255">
        <f>IF(ИП!$H$201="",1,0)</f>
        <v>0</v>
      </c>
    </row>
    <row r="49" spans="1:1">
      <c r="A49" s="255">
        <f>IF(ИП!$Q$202="",1,0)</f>
        <v>1</v>
      </c>
    </row>
    <row r="50" spans="1:1">
      <c r="A50" s="255">
        <f>IF(ИП!$AI$203="",1,0)</f>
        <v>0</v>
      </c>
    </row>
    <row r="51" spans="1:1">
      <c r="A51" s="255">
        <f>IF(ИП!$E$206="",1,0)</f>
        <v>0</v>
      </c>
    </row>
    <row r="52" spans="1:1">
      <c r="A52" s="255">
        <f>IF(ИП!$G$206="",1,0)</f>
        <v>0</v>
      </c>
    </row>
    <row r="53" spans="1:1">
      <c r="A53" s="255">
        <f>IF(ИП!$K$206="",1,0)</f>
        <v>0</v>
      </c>
    </row>
    <row r="54" spans="1:1">
      <c r="A54" s="255">
        <f>IF(ИП!$L$206="",1,0)</f>
        <v>0</v>
      </c>
    </row>
    <row r="55" spans="1:1">
      <c r="A55" s="255">
        <f>IF(ИП!$M$206="",1,0)</f>
        <v>0</v>
      </c>
    </row>
    <row r="56" spans="1:1">
      <c r="A56" s="255">
        <f>IF(ИП!$P$207="",1,0)</f>
        <v>0</v>
      </c>
    </row>
    <row r="57" spans="1:1">
      <c r="A57" s="255">
        <f>IF(ИП!$AG$208="",1,0)</f>
        <v>0</v>
      </c>
    </row>
    <row r="58" spans="1:1">
      <c r="A58" s="255">
        <f>IF(ИП!$H$206="",1,0)</f>
        <v>0</v>
      </c>
    </row>
    <row r="59" spans="1:1">
      <c r="A59" s="255">
        <f>IF(ИП!$Q$207="",1,0)</f>
        <v>1</v>
      </c>
    </row>
    <row r="60" spans="1:1">
      <c r="A60" s="255">
        <f>IF(ИП!$AI$208="",1,0)</f>
        <v>0</v>
      </c>
    </row>
    <row r="61" spans="1:1">
      <c r="A61" s="255">
        <f>IF(ИП!$E$212="",1,0)</f>
        <v>0</v>
      </c>
    </row>
    <row r="62" spans="1:1">
      <c r="A62" s="255">
        <f>IF(ИП!$G$212="",1,0)</f>
        <v>0</v>
      </c>
    </row>
    <row r="63" spans="1:1">
      <c r="A63" s="255">
        <f>IF(ИП!$K$212="",1,0)</f>
        <v>0</v>
      </c>
    </row>
    <row r="64" spans="1:1">
      <c r="A64" s="255">
        <f>IF(ИП!$L$212="",1,0)</f>
        <v>0</v>
      </c>
    </row>
    <row r="65" spans="1:1">
      <c r="A65" s="255">
        <f>IF(ИП!$M$212="",1,0)</f>
        <v>0</v>
      </c>
    </row>
    <row r="66" spans="1:1">
      <c r="A66" s="255">
        <f>IF(ИП!$P$213="",1,0)</f>
        <v>0</v>
      </c>
    </row>
    <row r="67" spans="1:1">
      <c r="A67" s="255">
        <f>IF(ИП!$AG$214="",1,0)</f>
        <v>0</v>
      </c>
    </row>
    <row r="68" spans="1:1">
      <c r="A68" s="255">
        <f>IF(ИП!$H$212="",1,0)</f>
        <v>0</v>
      </c>
    </row>
    <row r="69" spans="1:1">
      <c r="A69" s="255">
        <f>IF(ИП!$Q$213="",1,0)</f>
        <v>1</v>
      </c>
    </row>
    <row r="70" spans="1:1">
      <c r="A70" s="255">
        <f>IF(ИП!$AI$214="",1,0)</f>
        <v>0</v>
      </c>
    </row>
    <row r="71" spans="1:1">
      <c r="A71" s="255">
        <f>IF(ИП!$E$218="",1,0)</f>
        <v>0</v>
      </c>
    </row>
    <row r="72" spans="1:1">
      <c r="A72" s="255">
        <f>IF(ИП!$G$218="",1,0)</f>
        <v>0</v>
      </c>
    </row>
    <row r="73" spans="1:1">
      <c r="A73" s="255">
        <f>IF(ИП!$K$218="",1,0)</f>
        <v>0</v>
      </c>
    </row>
    <row r="74" spans="1:1">
      <c r="A74" s="255">
        <f>IF(ИП!$L$218="",1,0)</f>
        <v>0</v>
      </c>
    </row>
    <row r="75" spans="1:1">
      <c r="A75" s="255">
        <f>IF(ИП!$M$218="",1,0)</f>
        <v>0</v>
      </c>
    </row>
    <row r="76" spans="1:1">
      <c r="A76" s="255">
        <f>IF(ИП!$P$219="",1,0)</f>
        <v>0</v>
      </c>
    </row>
    <row r="77" spans="1:1">
      <c r="A77" s="255">
        <f>IF(ИП!$AG$220="",1,0)</f>
        <v>0</v>
      </c>
    </row>
    <row r="78" spans="1:1">
      <c r="A78" s="255">
        <f>IF(ИП!$H$218="",1,0)</f>
        <v>0</v>
      </c>
    </row>
    <row r="79" spans="1:1">
      <c r="A79" s="255">
        <f>IF(ИП!$Q$219="",1,0)</f>
        <v>1</v>
      </c>
    </row>
    <row r="80" spans="1:1">
      <c r="A80" s="255">
        <f>IF(ИП!$AI$220="",1,0)</f>
        <v>0</v>
      </c>
    </row>
    <row r="81" spans="1:1">
      <c r="A81" s="255">
        <f>IF(ИП!$E$223="",1,0)</f>
        <v>0</v>
      </c>
    </row>
    <row r="82" spans="1:1">
      <c r="A82" s="255">
        <f>IF(ИП!$G$223="",1,0)</f>
        <v>0</v>
      </c>
    </row>
    <row r="83" spans="1:1">
      <c r="A83" s="255">
        <f>IF(ИП!$K$223="",1,0)</f>
        <v>0</v>
      </c>
    </row>
    <row r="84" spans="1:1">
      <c r="A84" s="255">
        <f>IF(ИП!$L$223="",1,0)</f>
        <v>0</v>
      </c>
    </row>
    <row r="85" spans="1:1">
      <c r="A85" s="255">
        <f>IF(ИП!$M$223="",1,0)</f>
        <v>0</v>
      </c>
    </row>
    <row r="86" spans="1:1">
      <c r="A86" s="255">
        <f>IF(ИП!$P$224="",1,0)</f>
        <v>0</v>
      </c>
    </row>
    <row r="87" spans="1:1">
      <c r="A87" s="255">
        <f>IF(ИП!$AG$225="",1,0)</f>
        <v>0</v>
      </c>
    </row>
    <row r="88" spans="1:1">
      <c r="A88" s="255">
        <f>IF(ИП!$H$223="",1,0)</f>
        <v>0</v>
      </c>
    </row>
    <row r="89" spans="1:1">
      <c r="A89" s="255">
        <f>IF(ИП!$Q$224="",1,0)</f>
        <v>1</v>
      </c>
    </row>
    <row r="90" spans="1:1">
      <c r="A90" s="255">
        <f>IF(ИП!$AI$225="",1,0)</f>
        <v>0</v>
      </c>
    </row>
    <row r="91" spans="1:1">
      <c r="A91" s="255">
        <f>IF(ИП!$E$230="",1,0)</f>
        <v>0</v>
      </c>
    </row>
    <row r="92" spans="1:1">
      <c r="A92" s="255">
        <f>IF(ИП!$G$230="",1,0)</f>
        <v>0</v>
      </c>
    </row>
    <row r="93" spans="1:1">
      <c r="A93" s="255">
        <f>IF(ИП!$K$230="",1,0)</f>
        <v>0</v>
      </c>
    </row>
    <row r="94" spans="1:1">
      <c r="A94" s="255">
        <f>IF(ИП!$L$230="",1,0)</f>
        <v>0</v>
      </c>
    </row>
    <row r="95" spans="1:1">
      <c r="A95" s="255">
        <f>IF(ИП!$M$230="",1,0)</f>
        <v>0</v>
      </c>
    </row>
    <row r="96" spans="1:1">
      <c r="A96" s="255">
        <f>IF(ИП!$P$231="",1,0)</f>
        <v>0</v>
      </c>
    </row>
    <row r="97" spans="1:1">
      <c r="A97" s="255">
        <f>IF(ИП!$AG$232="",1,0)</f>
        <v>0</v>
      </c>
    </row>
    <row r="98" spans="1:1">
      <c r="A98" s="255">
        <f>IF(ИП!$H$230="",1,0)</f>
        <v>0</v>
      </c>
    </row>
    <row r="99" spans="1:1">
      <c r="A99" s="255">
        <f>IF(ИП!$Q$231="",1,0)</f>
        <v>1</v>
      </c>
    </row>
    <row r="100" spans="1:1">
      <c r="A100" s="255">
        <f>IF(ИП!$AI$232="",1,0)</f>
        <v>0</v>
      </c>
    </row>
    <row r="101" spans="1:1">
      <c r="A101" s="255">
        <f>IF(ИП!$E$236="",1,0)</f>
        <v>0</v>
      </c>
    </row>
    <row r="102" spans="1:1">
      <c r="A102" s="255">
        <f>IF(ИП!$G$236="",1,0)</f>
        <v>0</v>
      </c>
    </row>
    <row r="103" spans="1:1">
      <c r="A103" s="255">
        <f>IF(ИП!$K$236="",1,0)</f>
        <v>0</v>
      </c>
    </row>
    <row r="104" spans="1:1">
      <c r="A104" s="255">
        <f>IF(ИП!$L$236="",1,0)</f>
        <v>0</v>
      </c>
    </row>
    <row r="105" spans="1:1">
      <c r="A105" s="255">
        <f>IF(ИП!$M$236="",1,0)</f>
        <v>0</v>
      </c>
    </row>
    <row r="106" spans="1:1">
      <c r="A106" s="255">
        <f>IF(ИП!$P$237="",1,0)</f>
        <v>0</v>
      </c>
    </row>
    <row r="107" spans="1:1">
      <c r="A107" s="255">
        <f>IF(ИП!$AG$238="",1,0)</f>
        <v>0</v>
      </c>
    </row>
    <row r="108" spans="1:1">
      <c r="A108" s="255">
        <f>IF(ИП!$H$236="",1,0)</f>
        <v>0</v>
      </c>
    </row>
    <row r="109" spans="1:1">
      <c r="A109" s="255">
        <f>IF(ИП!$Q$237="",1,0)</f>
        <v>1</v>
      </c>
    </row>
    <row r="110" spans="1:1">
      <c r="A110" s="255">
        <f>IF(ИП!$AI$238="",1,0)</f>
        <v>0</v>
      </c>
    </row>
    <row r="111" spans="1:1">
      <c r="A111" s="255">
        <f>IF(ИП!$E$242="",1,0)</f>
        <v>0</v>
      </c>
    </row>
    <row r="112" spans="1:1">
      <c r="A112" s="255">
        <f>IF(ИП!$G$242="",1,0)</f>
        <v>0</v>
      </c>
    </row>
    <row r="113" spans="1:1">
      <c r="A113" s="255">
        <f>IF(ИП!$K$242="",1,0)</f>
        <v>0</v>
      </c>
    </row>
    <row r="114" spans="1:1">
      <c r="A114" s="255">
        <f>IF(ИП!$L$242="",1,0)</f>
        <v>0</v>
      </c>
    </row>
    <row r="115" spans="1:1">
      <c r="A115" s="255">
        <f>IF(ИП!$M$242="",1,0)</f>
        <v>0</v>
      </c>
    </row>
    <row r="116" spans="1:1">
      <c r="A116" s="255">
        <f>IF(ИП!$P$243="",1,0)</f>
        <v>0</v>
      </c>
    </row>
    <row r="117" spans="1:1">
      <c r="A117" s="255">
        <f>IF(ИП!$AG$244="",1,0)</f>
        <v>0</v>
      </c>
    </row>
    <row r="118" spans="1:1">
      <c r="A118" s="255">
        <f>IF(ИП!$H$242="",1,0)</f>
        <v>0</v>
      </c>
    </row>
    <row r="119" spans="1:1">
      <c r="A119" s="255">
        <f>IF(ИП!$Q$243="",1,0)</f>
        <v>1</v>
      </c>
    </row>
    <row r="120" spans="1:1">
      <c r="A120" s="255">
        <f>IF(ИП!$AI$244="",1,0)</f>
        <v>0</v>
      </c>
    </row>
    <row r="121" spans="1:1">
      <c r="A121" s="255">
        <f>IF(ИП!$E$248="",1,0)</f>
        <v>0</v>
      </c>
    </row>
    <row r="122" spans="1:1">
      <c r="A122" s="255">
        <f>IF(ИП!$G$248="",1,0)</f>
        <v>0</v>
      </c>
    </row>
    <row r="123" spans="1:1">
      <c r="A123" s="255">
        <f>IF(ИП!$K$248="",1,0)</f>
        <v>0</v>
      </c>
    </row>
    <row r="124" spans="1:1">
      <c r="A124" s="255">
        <f>IF(ИП!$L$248="",1,0)</f>
        <v>0</v>
      </c>
    </row>
    <row r="125" spans="1:1">
      <c r="A125" s="255">
        <f>IF(ИП!$M$248="",1,0)</f>
        <v>0</v>
      </c>
    </row>
    <row r="126" spans="1:1">
      <c r="A126" s="255">
        <f>IF(ИП!$P$249="",1,0)</f>
        <v>0</v>
      </c>
    </row>
    <row r="127" spans="1:1">
      <c r="A127" s="255">
        <f>IF(ИП!$AG$250="",1,0)</f>
        <v>0</v>
      </c>
    </row>
    <row r="128" spans="1:1">
      <c r="A128" s="255">
        <f>IF(ИП!$H$248="",1,0)</f>
        <v>0</v>
      </c>
    </row>
    <row r="129" spans="1:1">
      <c r="A129" s="255">
        <f>IF(ИП!$Q$249="",1,0)</f>
        <v>1</v>
      </c>
    </row>
    <row r="130" spans="1:1">
      <c r="A130" s="255">
        <f>IF(ИП!$AI$250="",1,0)</f>
        <v>0</v>
      </c>
    </row>
    <row r="131" spans="1:1">
      <c r="A131" s="255">
        <f>IF(ИП!$E$56="",1,0)</f>
        <v>0</v>
      </c>
    </row>
    <row r="132" spans="1:1">
      <c r="A132" s="255">
        <f>IF(ИП!$G$56="",1,0)</f>
        <v>0</v>
      </c>
    </row>
    <row r="133" spans="1:1">
      <c r="A133" s="255">
        <f>IF(ИП!$K$56="",1,0)</f>
        <v>0</v>
      </c>
    </row>
    <row r="134" spans="1:1">
      <c r="A134" s="255">
        <f>IF(ИП!$L$56="",1,0)</f>
        <v>0</v>
      </c>
    </row>
    <row r="135" spans="1:1">
      <c r="A135" s="255">
        <f>IF(ИП!$M$56="",1,0)</f>
        <v>0</v>
      </c>
    </row>
    <row r="136" spans="1:1">
      <c r="A136" s="255">
        <f>IF(ИП!$P$57="",1,0)</f>
        <v>0</v>
      </c>
    </row>
    <row r="137" spans="1:1">
      <c r="A137" s="255">
        <f>IF(ИП!$AG$58="",1,0)</f>
        <v>0</v>
      </c>
    </row>
    <row r="138" spans="1:1">
      <c r="A138" s="255">
        <f>IF(ИП!$H$56="",1,0)</f>
        <v>0</v>
      </c>
    </row>
    <row r="139" spans="1:1">
      <c r="A139" s="255">
        <f>IF(ИП!$Q$57="",1,0)</f>
        <v>1</v>
      </c>
    </row>
    <row r="140" spans="1:1">
      <c r="A140" s="255">
        <f>IF(ИП!$AI$58="",1,0)</f>
        <v>0</v>
      </c>
    </row>
    <row r="141" spans="1:1">
      <c r="A141" s="255">
        <f>IF(ИП!$E$62="",1,0)</f>
        <v>0</v>
      </c>
    </row>
    <row r="142" spans="1:1">
      <c r="A142" s="255">
        <f>IF(ИП!$G$62="",1,0)</f>
        <v>0</v>
      </c>
    </row>
    <row r="143" spans="1:1">
      <c r="A143" s="255">
        <f>IF(ИП!$K$62="",1,0)</f>
        <v>0</v>
      </c>
    </row>
    <row r="144" spans="1:1">
      <c r="A144" s="255">
        <f>IF(ИП!$L$62="",1,0)</f>
        <v>0</v>
      </c>
    </row>
    <row r="145" spans="1:1">
      <c r="A145" s="255">
        <f>IF(ИП!$M$62="",1,0)</f>
        <v>0</v>
      </c>
    </row>
    <row r="146" spans="1:1">
      <c r="A146" s="255">
        <f>IF(ИП!$P$63="",1,0)</f>
        <v>0</v>
      </c>
    </row>
    <row r="147" spans="1:1">
      <c r="A147" s="255">
        <f>IF(ИП!$AG$64="",1,0)</f>
        <v>0</v>
      </c>
    </row>
    <row r="148" spans="1:1">
      <c r="A148" s="255">
        <f>IF(ИП!$H$62="",1,0)</f>
        <v>0</v>
      </c>
    </row>
    <row r="149" spans="1:1">
      <c r="A149" s="255">
        <f>IF(ИП!$Q$63="",1,0)</f>
        <v>1</v>
      </c>
    </row>
    <row r="150" spans="1:1">
      <c r="A150" s="255">
        <f>IF(ИП!$AI$64="",1,0)</f>
        <v>0</v>
      </c>
    </row>
    <row r="151" spans="1:1">
      <c r="A151" s="255">
        <f>IF(ИП!$E$67="",1,0)</f>
        <v>0</v>
      </c>
    </row>
    <row r="152" spans="1:1">
      <c r="A152" s="255">
        <f>IF(ИП!$G$67="",1,0)</f>
        <v>0</v>
      </c>
    </row>
    <row r="153" spans="1:1">
      <c r="A153" s="255">
        <f>IF(ИП!$K$67="",1,0)</f>
        <v>0</v>
      </c>
    </row>
    <row r="154" spans="1:1">
      <c r="A154" s="255">
        <f>IF(ИП!$L$67="",1,0)</f>
        <v>0</v>
      </c>
    </row>
    <row r="155" spans="1:1">
      <c r="A155" s="255">
        <f>IF(ИП!$M$67="",1,0)</f>
        <v>0</v>
      </c>
    </row>
    <row r="156" spans="1:1">
      <c r="A156" s="255">
        <f>IF(ИП!$P$68="",1,0)</f>
        <v>0</v>
      </c>
    </row>
    <row r="157" spans="1:1">
      <c r="A157" s="255">
        <f>IF(ИП!$AG$69="",1,0)</f>
        <v>0</v>
      </c>
    </row>
    <row r="158" spans="1:1">
      <c r="A158" s="255">
        <f>IF(ИП!$H$67="",1,0)</f>
        <v>0</v>
      </c>
    </row>
    <row r="159" spans="1:1">
      <c r="A159" s="255">
        <f>IF(ИП!$Q$68="",1,0)</f>
        <v>1</v>
      </c>
    </row>
    <row r="160" spans="1:1">
      <c r="A160" s="255">
        <f>IF(ИП!$AI$69="",1,0)</f>
        <v>0</v>
      </c>
    </row>
    <row r="161" spans="1:1">
      <c r="A161" s="255">
        <f>IF(ИП!$E$72="",1,0)</f>
        <v>0</v>
      </c>
    </row>
    <row r="162" spans="1:1">
      <c r="A162" s="255">
        <f>IF(ИП!$G$72="",1,0)</f>
        <v>0</v>
      </c>
    </row>
    <row r="163" spans="1:1">
      <c r="A163" s="255">
        <f>IF(ИП!$K$72="",1,0)</f>
        <v>0</v>
      </c>
    </row>
    <row r="164" spans="1:1">
      <c r="A164" s="255">
        <f>IF(ИП!$L$72="",1,0)</f>
        <v>0</v>
      </c>
    </row>
    <row r="165" spans="1:1">
      <c r="A165" s="255">
        <f>IF(ИП!$M$72="",1,0)</f>
        <v>0</v>
      </c>
    </row>
    <row r="166" spans="1:1">
      <c r="A166" s="255">
        <f>IF(ИП!$P$73="",1,0)</f>
        <v>0</v>
      </c>
    </row>
    <row r="167" spans="1:1">
      <c r="A167" s="255">
        <f>IF(ИП!$AG$74="",1,0)</f>
        <v>0</v>
      </c>
    </row>
    <row r="168" spans="1:1">
      <c r="A168" s="255">
        <f>IF(ИП!$H$72="",1,0)</f>
        <v>0</v>
      </c>
    </row>
    <row r="169" spans="1:1">
      <c r="A169" s="255">
        <f>IF(ИП!$Q$73="",1,0)</f>
        <v>1</v>
      </c>
    </row>
    <row r="170" spans="1:1">
      <c r="A170" s="255">
        <f>IF(ИП!$AI$74="",1,0)</f>
        <v>0</v>
      </c>
    </row>
    <row r="171" spans="1:1">
      <c r="A171" s="255">
        <f>IF(ИП!$E$253="",1,0)</f>
        <v>0</v>
      </c>
    </row>
    <row r="172" spans="1:1">
      <c r="A172" s="255">
        <f>IF(ИП!$G$253="",1,0)</f>
        <v>0</v>
      </c>
    </row>
    <row r="173" spans="1:1">
      <c r="A173" s="255">
        <f>IF(ИП!$K$253="",1,0)</f>
        <v>0</v>
      </c>
    </row>
    <row r="174" spans="1:1">
      <c r="A174" s="255">
        <f>IF(ИП!$L$253="",1,0)</f>
        <v>0</v>
      </c>
    </row>
    <row r="175" spans="1:1">
      <c r="A175" s="255">
        <f>IF(ИП!$M$253="",1,0)</f>
        <v>0</v>
      </c>
    </row>
    <row r="176" spans="1:1">
      <c r="A176" s="255">
        <f>IF(ИП!$P$254="",1,0)</f>
        <v>0</v>
      </c>
    </row>
    <row r="177" spans="1:1">
      <c r="A177" s="255">
        <f>IF(ИП!$AG$255="",1,0)</f>
        <v>0</v>
      </c>
    </row>
    <row r="178" spans="1:1">
      <c r="A178" s="255">
        <f>IF(ИП!$H$253="",1,0)</f>
        <v>0</v>
      </c>
    </row>
    <row r="179" spans="1:1">
      <c r="A179" s="255">
        <f>IF(ИП!$Q$254="",1,0)</f>
        <v>1</v>
      </c>
    </row>
    <row r="180" spans="1:1">
      <c r="A180" s="255">
        <f>IF(ИП!$AI$255="",1,0)</f>
        <v>0</v>
      </c>
    </row>
    <row r="181" spans="1:1">
      <c r="A181" s="255">
        <f>IF(ИП!$E$258="",1,0)</f>
        <v>0</v>
      </c>
    </row>
    <row r="182" spans="1:1">
      <c r="A182" s="255">
        <f>IF(ИП!$G$258="",1,0)</f>
        <v>0</v>
      </c>
    </row>
    <row r="183" spans="1:1">
      <c r="A183" s="255">
        <f>IF(ИП!$K$258="",1,0)</f>
        <v>0</v>
      </c>
    </row>
    <row r="184" spans="1:1">
      <c r="A184" s="255">
        <f>IF(ИП!$L$258="",1,0)</f>
        <v>0</v>
      </c>
    </row>
    <row r="185" spans="1:1">
      <c r="A185" s="255">
        <f>IF(ИП!$M$258="",1,0)</f>
        <v>0</v>
      </c>
    </row>
    <row r="186" spans="1:1">
      <c r="A186" s="255">
        <f>IF(ИП!$P$259="",1,0)</f>
        <v>0</v>
      </c>
    </row>
    <row r="187" spans="1:1">
      <c r="A187" s="255">
        <f>IF(ИП!$AG$260="",1,0)</f>
        <v>0</v>
      </c>
    </row>
    <row r="188" spans="1:1">
      <c r="A188" s="255">
        <f>IF(ИП!$H$258="",1,0)</f>
        <v>0</v>
      </c>
    </row>
    <row r="189" spans="1:1">
      <c r="A189" s="255">
        <f>IF(ИП!$Q$259="",1,0)</f>
        <v>1</v>
      </c>
    </row>
    <row r="190" spans="1:1">
      <c r="A190" s="255">
        <f>IF(ИП!$AI$260="",1,0)</f>
        <v>0</v>
      </c>
    </row>
    <row r="191" spans="1:1">
      <c r="A191" s="255">
        <f>IF(ИП!$E$263="",1,0)</f>
        <v>0</v>
      </c>
    </row>
    <row r="192" spans="1:1">
      <c r="A192" s="255">
        <f>IF(ИП!$G$263="",1,0)</f>
        <v>0</v>
      </c>
    </row>
    <row r="193" spans="1:1">
      <c r="A193" s="255">
        <f>IF(ИП!$K$263="",1,0)</f>
        <v>0</v>
      </c>
    </row>
    <row r="194" spans="1:1">
      <c r="A194" s="255">
        <f>IF(ИП!$L$263="",1,0)</f>
        <v>0</v>
      </c>
    </row>
    <row r="195" spans="1:1">
      <c r="A195" s="255">
        <f>IF(ИП!$M$263="",1,0)</f>
        <v>0</v>
      </c>
    </row>
    <row r="196" spans="1:1">
      <c r="A196" s="255">
        <f>IF(ИП!$P$264="",1,0)</f>
        <v>0</v>
      </c>
    </row>
    <row r="197" spans="1:1">
      <c r="A197" s="255">
        <f>IF(ИП!$AG$265="",1,0)</f>
        <v>0</v>
      </c>
    </row>
    <row r="198" spans="1:1">
      <c r="A198" s="255">
        <f>IF(ИП!$H$263="",1,0)</f>
        <v>0</v>
      </c>
    </row>
    <row r="199" spans="1:1">
      <c r="A199" s="255">
        <f>IF(ИП!$Q$264="",1,0)</f>
        <v>1</v>
      </c>
    </row>
    <row r="200" spans="1:1">
      <c r="A200" s="255">
        <f>IF(ИП!$AI$265="",1,0)</f>
        <v>0</v>
      </c>
    </row>
    <row r="201" spans="1:1">
      <c r="A201" s="255">
        <f>IF(ИП!$E$268="",1,0)</f>
        <v>0</v>
      </c>
    </row>
    <row r="202" spans="1:1">
      <c r="A202" s="255">
        <f>IF(ИП!$G$268="",1,0)</f>
        <v>0</v>
      </c>
    </row>
    <row r="203" spans="1:1">
      <c r="A203" s="255">
        <f>IF(ИП!$K$268="",1,0)</f>
        <v>0</v>
      </c>
    </row>
    <row r="204" spans="1:1">
      <c r="A204" s="255">
        <f>IF(ИП!$L$268="",1,0)</f>
        <v>0</v>
      </c>
    </row>
    <row r="205" spans="1:1">
      <c r="A205" s="255">
        <f>IF(ИП!$M$268="",1,0)</f>
        <v>0</v>
      </c>
    </row>
    <row r="206" spans="1:1">
      <c r="A206" s="255">
        <f>IF(ИП!$P$269="",1,0)</f>
        <v>0</v>
      </c>
    </row>
    <row r="207" spans="1:1">
      <c r="A207" s="255">
        <f>IF(ИП!$AG$270="",1,0)</f>
        <v>0</v>
      </c>
    </row>
    <row r="208" spans="1:1">
      <c r="A208" s="255">
        <f>IF(ИП!$H$268="",1,0)</f>
        <v>0</v>
      </c>
    </row>
    <row r="209" spans="1:1">
      <c r="A209" s="255">
        <f>IF(ИП!$Q$269="",1,0)</f>
        <v>1</v>
      </c>
    </row>
    <row r="210" spans="1:1">
      <c r="A210" s="255">
        <f>IF(ИП!$AI$270="",1,0)</f>
        <v>0</v>
      </c>
    </row>
    <row r="211" spans="1:1">
      <c r="A211" s="255">
        <f>IF(ИП!$E$273="",1,0)</f>
        <v>0</v>
      </c>
    </row>
    <row r="212" spans="1:1">
      <c r="A212" s="255">
        <f>IF(ИП!$G$273="",1,0)</f>
        <v>0</v>
      </c>
    </row>
    <row r="213" spans="1:1">
      <c r="A213" s="255">
        <f>IF(ИП!$K$273="",1,0)</f>
        <v>0</v>
      </c>
    </row>
    <row r="214" spans="1:1">
      <c r="A214" s="255">
        <f>IF(ИП!$L$273="",1,0)</f>
        <v>0</v>
      </c>
    </row>
    <row r="215" spans="1:1">
      <c r="A215" s="255">
        <f>IF(ИП!$M$273="",1,0)</f>
        <v>0</v>
      </c>
    </row>
    <row r="216" spans="1:1">
      <c r="A216" s="255">
        <f>IF(ИП!$P$274="",1,0)</f>
        <v>0</v>
      </c>
    </row>
    <row r="217" spans="1:1">
      <c r="A217" s="255">
        <f>IF(ИП!$AG$275="",1,0)</f>
        <v>0</v>
      </c>
    </row>
    <row r="218" spans="1:1">
      <c r="A218" s="255">
        <f>IF(ИП!$H$273="",1,0)</f>
        <v>0</v>
      </c>
    </row>
    <row r="219" spans="1:1">
      <c r="A219" s="255">
        <f>IF(ИП!$Q$274="",1,0)</f>
        <v>1</v>
      </c>
    </row>
    <row r="220" spans="1:1">
      <c r="A220" s="255">
        <f>IF(ИП!$AI$275="",1,0)</f>
        <v>0</v>
      </c>
    </row>
    <row r="221" spans="1:1">
      <c r="A221" s="255">
        <f>IF(ИП!$E$278="",1,0)</f>
        <v>0</v>
      </c>
    </row>
    <row r="222" spans="1:1">
      <c r="A222" s="255">
        <f>IF(ИП!$G$278="",1,0)</f>
        <v>0</v>
      </c>
    </row>
    <row r="223" spans="1:1">
      <c r="A223" s="255">
        <f>IF(ИП!$K$278="",1,0)</f>
        <v>0</v>
      </c>
    </row>
    <row r="224" spans="1:1">
      <c r="A224" s="255">
        <f>IF(ИП!$L$278="",1,0)</f>
        <v>0</v>
      </c>
    </row>
    <row r="225" spans="1:1">
      <c r="A225" s="255">
        <f>IF(ИП!$M$278="",1,0)</f>
        <v>0</v>
      </c>
    </row>
    <row r="226" spans="1:1">
      <c r="A226" s="255">
        <f>IF(ИП!$P$279="",1,0)</f>
        <v>0</v>
      </c>
    </row>
    <row r="227" spans="1:1">
      <c r="A227" s="255">
        <f>IF(ИП!$AG$280="",1,0)</f>
        <v>0</v>
      </c>
    </row>
    <row r="228" spans="1:1">
      <c r="A228" s="255">
        <f>IF(ИП!$H$278="",1,0)</f>
        <v>0</v>
      </c>
    </row>
    <row r="229" spans="1:1">
      <c r="A229" s="255">
        <f>IF(ИП!$Q$279="",1,0)</f>
        <v>1</v>
      </c>
    </row>
    <row r="230" spans="1:1">
      <c r="A230" s="255">
        <f>IF(ИП!$AI$280="",1,0)</f>
        <v>0</v>
      </c>
    </row>
    <row r="231" spans="1:1">
      <c r="A231" s="255">
        <f>IF(ИП!$E$283="",1,0)</f>
        <v>0</v>
      </c>
    </row>
    <row r="232" spans="1:1">
      <c r="A232" s="255">
        <f>IF(ИП!$G$283="",1,0)</f>
        <v>0</v>
      </c>
    </row>
    <row r="233" spans="1:1">
      <c r="A233" s="255">
        <f>IF(ИП!$K$283="",1,0)</f>
        <v>0</v>
      </c>
    </row>
    <row r="234" spans="1:1">
      <c r="A234" s="255">
        <f>IF(ИП!$L$283="",1,0)</f>
        <v>0</v>
      </c>
    </row>
    <row r="235" spans="1:1">
      <c r="A235" s="255">
        <f>IF(ИП!$M$283="",1,0)</f>
        <v>0</v>
      </c>
    </row>
    <row r="236" spans="1:1">
      <c r="A236" s="255">
        <f>IF(ИП!$P$284="",1,0)</f>
        <v>0</v>
      </c>
    </row>
    <row r="237" spans="1:1">
      <c r="A237" s="255">
        <f>IF(ИП!$AG$285="",1,0)</f>
        <v>0</v>
      </c>
    </row>
    <row r="238" spans="1:1">
      <c r="A238" s="255">
        <f>IF(ИП!$H$283="",1,0)</f>
        <v>0</v>
      </c>
    </row>
    <row r="239" spans="1:1">
      <c r="A239" s="255">
        <f>IF(ИП!$Q$284="",1,0)</f>
        <v>1</v>
      </c>
    </row>
    <row r="240" spans="1:1">
      <c r="A240" s="255">
        <f>IF(ИП!$AI$285="",1,0)</f>
        <v>0</v>
      </c>
    </row>
    <row r="241" spans="1:1">
      <c r="A241" s="255">
        <f>IF(ИП!$E$288="",1,0)</f>
        <v>0</v>
      </c>
    </row>
    <row r="242" spans="1:1">
      <c r="A242" s="255">
        <f>IF(ИП!$G$288="",1,0)</f>
        <v>0</v>
      </c>
    </row>
    <row r="243" spans="1:1">
      <c r="A243" s="255">
        <f>IF(ИП!$K$288="",1,0)</f>
        <v>0</v>
      </c>
    </row>
    <row r="244" spans="1:1">
      <c r="A244" s="255">
        <f>IF(ИП!$L$288="",1,0)</f>
        <v>0</v>
      </c>
    </row>
    <row r="245" spans="1:1">
      <c r="A245" s="255">
        <f>IF(ИП!$M$288="",1,0)</f>
        <v>0</v>
      </c>
    </row>
    <row r="246" spans="1:1">
      <c r="A246" s="255">
        <f>IF(ИП!$P$289="",1,0)</f>
        <v>0</v>
      </c>
    </row>
    <row r="247" spans="1:1">
      <c r="A247" s="255">
        <f>IF(ИП!$AG$290="",1,0)</f>
        <v>0</v>
      </c>
    </row>
    <row r="248" spans="1:1">
      <c r="A248" s="255">
        <f>IF(ИП!$H$288="",1,0)</f>
        <v>0</v>
      </c>
    </row>
    <row r="249" spans="1:1">
      <c r="A249" s="255">
        <f>IF(ИП!$Q$289="",1,0)</f>
        <v>1</v>
      </c>
    </row>
    <row r="250" spans="1:1">
      <c r="A250" s="255">
        <f>IF(ИП!$AI$290="",1,0)</f>
        <v>0</v>
      </c>
    </row>
    <row r="251" spans="1:1">
      <c r="A251" s="255">
        <f>IF(ИП!$E$293="",1,0)</f>
        <v>0</v>
      </c>
    </row>
    <row r="252" spans="1:1">
      <c r="A252" s="255">
        <f>IF(ИП!$G$293="",1,0)</f>
        <v>0</v>
      </c>
    </row>
    <row r="253" spans="1:1">
      <c r="A253" s="255">
        <f>IF(ИП!$K$293="",1,0)</f>
        <v>0</v>
      </c>
    </row>
    <row r="254" spans="1:1">
      <c r="A254" s="255">
        <f>IF(ИП!$L$293="",1,0)</f>
        <v>0</v>
      </c>
    </row>
    <row r="255" spans="1:1">
      <c r="A255" s="255">
        <f>IF(ИП!$M$293="",1,0)</f>
        <v>0</v>
      </c>
    </row>
    <row r="256" spans="1:1">
      <c r="A256" s="255">
        <f>IF(ИП!$P$294="",1,0)</f>
        <v>0</v>
      </c>
    </row>
    <row r="257" spans="1:1">
      <c r="A257" s="255">
        <f>IF(ИП!$AG$295="",1,0)</f>
        <v>0</v>
      </c>
    </row>
    <row r="258" spans="1:1">
      <c r="A258" s="255">
        <f>IF(ИП!$H$293="",1,0)</f>
        <v>0</v>
      </c>
    </row>
    <row r="259" spans="1:1">
      <c r="A259" s="255">
        <f>IF(ИП!$Q$294="",1,0)</f>
        <v>1</v>
      </c>
    </row>
    <row r="260" spans="1:1">
      <c r="A260" s="255">
        <f>IF(ИП!$AI$295="",1,0)</f>
        <v>0</v>
      </c>
    </row>
    <row r="261" spans="1:1">
      <c r="A261" s="255">
        <f>IF(ИП!$E$298="",1,0)</f>
        <v>0</v>
      </c>
    </row>
    <row r="262" spans="1:1">
      <c r="A262" s="255">
        <f>IF(ИП!$G$298="",1,0)</f>
        <v>0</v>
      </c>
    </row>
    <row r="263" spans="1:1">
      <c r="A263" s="255">
        <f>IF(ИП!$K$298="",1,0)</f>
        <v>0</v>
      </c>
    </row>
    <row r="264" spans="1:1">
      <c r="A264" s="255">
        <f>IF(ИП!$L$298="",1,0)</f>
        <v>0</v>
      </c>
    </row>
    <row r="265" spans="1:1">
      <c r="A265" s="255">
        <f>IF(ИП!$M$298="",1,0)</f>
        <v>0</v>
      </c>
    </row>
    <row r="266" spans="1:1">
      <c r="A266" s="255">
        <f>IF(ИП!$P$299="",1,0)</f>
        <v>0</v>
      </c>
    </row>
    <row r="267" spans="1:1">
      <c r="A267" s="255">
        <f>IF(ИП!$AG$300="",1,0)</f>
        <v>0</v>
      </c>
    </row>
    <row r="268" spans="1:1">
      <c r="A268" s="255">
        <f>IF(ИП!$H$298="",1,0)</f>
        <v>0</v>
      </c>
    </row>
    <row r="269" spans="1:1">
      <c r="A269" s="255">
        <f>IF(ИП!$Q$299="",1,0)</f>
        <v>1</v>
      </c>
    </row>
    <row r="270" spans="1:1">
      <c r="A270" s="255">
        <f>IF(ИП!$AI$300="",1,0)</f>
        <v>0</v>
      </c>
    </row>
    <row r="271" spans="1:1">
      <c r="A271" s="255">
        <f>IF(ИП!$E$303="",1,0)</f>
        <v>0</v>
      </c>
    </row>
    <row r="272" spans="1:1">
      <c r="A272" s="255">
        <f>IF(ИП!$G$303="",1,0)</f>
        <v>0</v>
      </c>
    </row>
    <row r="273" spans="1:1">
      <c r="A273" s="255">
        <f>IF(ИП!$K$303="",1,0)</f>
        <v>0</v>
      </c>
    </row>
    <row r="274" spans="1:1">
      <c r="A274" s="255">
        <f>IF(ИП!$L$303="",1,0)</f>
        <v>0</v>
      </c>
    </row>
    <row r="275" spans="1:1">
      <c r="A275" s="255">
        <f>IF(ИП!$M$303="",1,0)</f>
        <v>0</v>
      </c>
    </row>
    <row r="276" spans="1:1">
      <c r="A276" s="255">
        <f>IF(ИП!$P$304="",1,0)</f>
        <v>0</v>
      </c>
    </row>
    <row r="277" spans="1:1">
      <c r="A277" s="255">
        <f>IF(ИП!$AG$305="",1,0)</f>
        <v>0</v>
      </c>
    </row>
    <row r="278" spans="1:1">
      <c r="A278" s="255">
        <f>IF(ИП!$H$303="",1,0)</f>
        <v>0</v>
      </c>
    </row>
    <row r="279" spans="1:1">
      <c r="A279" s="255">
        <f>IF(ИП!$Q$304="",1,0)</f>
        <v>1</v>
      </c>
    </row>
    <row r="280" spans="1:1">
      <c r="A280" s="255">
        <f>IF(ИП!$AI$305="",1,0)</f>
        <v>0</v>
      </c>
    </row>
    <row r="281" spans="1:1">
      <c r="A281" s="255">
        <f>IF(ИП!$E$308="",1,0)</f>
        <v>0</v>
      </c>
    </row>
    <row r="282" spans="1:1">
      <c r="A282" s="255">
        <f>IF(ИП!$G$308="",1,0)</f>
        <v>0</v>
      </c>
    </row>
    <row r="283" spans="1:1">
      <c r="A283" s="255">
        <f>IF(ИП!$K$308="",1,0)</f>
        <v>0</v>
      </c>
    </row>
    <row r="284" spans="1:1">
      <c r="A284" s="255">
        <f>IF(ИП!$L$308="",1,0)</f>
        <v>0</v>
      </c>
    </row>
    <row r="285" spans="1:1">
      <c r="A285" s="255">
        <f>IF(ИП!$M$308="",1,0)</f>
        <v>0</v>
      </c>
    </row>
    <row r="286" spans="1:1">
      <c r="A286" s="255">
        <f>IF(ИП!$P$309="",1,0)</f>
        <v>0</v>
      </c>
    </row>
    <row r="287" spans="1:1">
      <c r="A287" s="255">
        <f>IF(ИП!$AG$310="",1,0)</f>
        <v>0</v>
      </c>
    </row>
    <row r="288" spans="1:1">
      <c r="A288" s="255">
        <f>IF(ИП!$H$308="",1,0)</f>
        <v>0</v>
      </c>
    </row>
    <row r="289" spans="1:1">
      <c r="A289" s="255">
        <f>IF(ИП!$Q$309="",1,0)</f>
        <v>1</v>
      </c>
    </row>
    <row r="290" spans="1:1">
      <c r="A290" s="255">
        <f>IF(ИП!$AI$310="",1,0)</f>
        <v>0</v>
      </c>
    </row>
    <row r="291" spans="1:1">
      <c r="A291" s="255">
        <f>IF(ИП!$E$313="",1,0)</f>
        <v>0</v>
      </c>
    </row>
    <row r="292" spans="1:1">
      <c r="A292" s="255">
        <f>IF(ИП!$G$313="",1,0)</f>
        <v>0</v>
      </c>
    </row>
    <row r="293" spans="1:1">
      <c r="A293" s="255">
        <f>IF(ИП!$K$313="",1,0)</f>
        <v>0</v>
      </c>
    </row>
    <row r="294" spans="1:1">
      <c r="A294" s="255">
        <f>IF(ИП!$L$313="",1,0)</f>
        <v>0</v>
      </c>
    </row>
    <row r="295" spans="1:1">
      <c r="A295" s="255">
        <f>IF(ИП!$M$313="",1,0)</f>
        <v>0</v>
      </c>
    </row>
    <row r="296" spans="1:1">
      <c r="A296" s="255">
        <f>IF(ИП!$P$314="",1,0)</f>
        <v>0</v>
      </c>
    </row>
    <row r="297" spans="1:1">
      <c r="A297" s="255">
        <f>IF(ИП!$AG$315="",1,0)</f>
        <v>0</v>
      </c>
    </row>
    <row r="298" spans="1:1">
      <c r="A298" s="255">
        <f>IF(ИП!$H$313="",1,0)</f>
        <v>0</v>
      </c>
    </row>
    <row r="299" spans="1:1">
      <c r="A299" s="255">
        <f>IF(ИП!$Q$314="",1,0)</f>
        <v>1</v>
      </c>
    </row>
    <row r="300" spans="1:1">
      <c r="A300" s="255">
        <f>IF(ИП!$AI$315="",1,0)</f>
        <v>0</v>
      </c>
    </row>
    <row r="301" spans="1:1">
      <c r="A301" s="255">
        <f>IF(ИП!$E$318="",1,0)</f>
        <v>0</v>
      </c>
    </row>
    <row r="302" spans="1:1">
      <c r="A302" s="255">
        <f>IF(ИП!$G$318="",1,0)</f>
        <v>0</v>
      </c>
    </row>
    <row r="303" spans="1:1">
      <c r="A303" s="255">
        <f>IF(ИП!$K$318="",1,0)</f>
        <v>0</v>
      </c>
    </row>
    <row r="304" spans="1:1">
      <c r="A304" s="255">
        <f>IF(ИП!$L$318="",1,0)</f>
        <v>0</v>
      </c>
    </row>
    <row r="305" spans="1:1">
      <c r="A305" s="255">
        <f>IF(ИП!$M$318="",1,0)</f>
        <v>0</v>
      </c>
    </row>
    <row r="306" spans="1:1">
      <c r="A306" s="255">
        <f>IF(ИП!$P$319="",1,0)</f>
        <v>0</v>
      </c>
    </row>
    <row r="307" spans="1:1">
      <c r="A307" s="255">
        <f>IF(ИП!$AG$320="",1,0)</f>
        <v>0</v>
      </c>
    </row>
    <row r="308" spans="1:1">
      <c r="A308" s="255">
        <f>IF(ИП!$H$318="",1,0)</f>
        <v>0</v>
      </c>
    </row>
    <row r="309" spans="1:1">
      <c r="A309" s="255">
        <f>IF(ИП!$Q$319="",1,0)</f>
        <v>1</v>
      </c>
    </row>
    <row r="310" spans="1:1">
      <c r="A310" s="255">
        <f>IF(ИП!$AI$320="",1,0)</f>
        <v>0</v>
      </c>
    </row>
    <row r="311" spans="1:1">
      <c r="A311" s="255">
        <f>IF(ИП!$E$323="",1,0)</f>
        <v>0</v>
      </c>
    </row>
    <row r="312" spans="1:1">
      <c r="A312" s="255">
        <f>IF(ИП!$G$323="",1,0)</f>
        <v>0</v>
      </c>
    </row>
    <row r="313" spans="1:1">
      <c r="A313" s="255">
        <f>IF(ИП!$K$323="",1,0)</f>
        <v>0</v>
      </c>
    </row>
    <row r="314" spans="1:1">
      <c r="A314" s="255">
        <f>IF(ИП!$L$323="",1,0)</f>
        <v>0</v>
      </c>
    </row>
    <row r="315" spans="1:1">
      <c r="A315" s="255">
        <f>IF(ИП!$M$323="",1,0)</f>
        <v>0</v>
      </c>
    </row>
    <row r="316" spans="1:1">
      <c r="A316" s="255">
        <f>IF(ИП!$P$324="",1,0)</f>
        <v>0</v>
      </c>
    </row>
    <row r="317" spans="1:1">
      <c r="A317" s="255">
        <f>IF(ИП!$AG$325="",1,0)</f>
        <v>0</v>
      </c>
    </row>
    <row r="318" spans="1:1">
      <c r="A318" s="255">
        <f>IF(ИП!$H$323="",1,0)</f>
        <v>0</v>
      </c>
    </row>
    <row r="319" spans="1:1">
      <c r="A319" s="255">
        <f>IF(ИП!$Q$324="",1,0)</f>
        <v>1</v>
      </c>
    </row>
    <row r="320" spans="1:1">
      <c r="A320" s="255">
        <f>IF(ИП!$AI$325="",1,0)</f>
        <v>0</v>
      </c>
    </row>
    <row r="321" spans="1:1">
      <c r="A321" s="255">
        <f>IF(ИП!$E$328="",1,0)</f>
        <v>0</v>
      </c>
    </row>
    <row r="322" spans="1:1">
      <c r="A322" s="255">
        <f>IF(ИП!$G$328="",1,0)</f>
        <v>0</v>
      </c>
    </row>
    <row r="323" spans="1:1">
      <c r="A323" s="255">
        <f>IF(ИП!$K$328="",1,0)</f>
        <v>0</v>
      </c>
    </row>
    <row r="324" spans="1:1">
      <c r="A324" s="255">
        <f>IF(ИП!$L$328="",1,0)</f>
        <v>0</v>
      </c>
    </row>
    <row r="325" spans="1:1">
      <c r="A325" s="255">
        <f>IF(ИП!$M$328="",1,0)</f>
        <v>0</v>
      </c>
    </row>
    <row r="326" spans="1:1">
      <c r="A326" s="255">
        <f>IF(ИП!$P$329="",1,0)</f>
        <v>0</v>
      </c>
    </row>
    <row r="327" spans="1:1">
      <c r="A327" s="255">
        <f>IF(ИП!$AG$330="",1,0)</f>
        <v>0</v>
      </c>
    </row>
    <row r="328" spans="1:1">
      <c r="A328" s="255">
        <f>IF(ИП!$H$328="",1,0)</f>
        <v>0</v>
      </c>
    </row>
    <row r="329" spans="1:1">
      <c r="A329" s="255">
        <f>IF(ИП!$Q$329="",1,0)</f>
        <v>1</v>
      </c>
    </row>
    <row r="330" spans="1:1">
      <c r="A330" s="255">
        <f>IF(ИП!$AI$330="",1,0)</f>
        <v>0</v>
      </c>
    </row>
    <row r="331" spans="1:1">
      <c r="A331" s="255">
        <f>IF(ИП!$E$333="",1,0)</f>
        <v>0</v>
      </c>
    </row>
    <row r="332" spans="1:1">
      <c r="A332" s="255">
        <f>IF(ИП!$G$333="",1,0)</f>
        <v>0</v>
      </c>
    </row>
    <row r="333" spans="1:1">
      <c r="A333" s="255">
        <f>IF(ИП!$K$333="",1,0)</f>
        <v>0</v>
      </c>
    </row>
    <row r="334" spans="1:1">
      <c r="A334" s="255">
        <f>IF(ИП!$L$333="",1,0)</f>
        <v>0</v>
      </c>
    </row>
    <row r="335" spans="1:1">
      <c r="A335" s="255">
        <f>IF(ИП!$M$333="",1,0)</f>
        <v>0</v>
      </c>
    </row>
    <row r="336" spans="1:1">
      <c r="A336" s="255">
        <f>IF(ИП!$P$334="",1,0)</f>
        <v>0</v>
      </c>
    </row>
    <row r="337" spans="1:1">
      <c r="A337" s="255">
        <f>IF(ИП!$AG$335="",1,0)</f>
        <v>0</v>
      </c>
    </row>
    <row r="338" spans="1:1">
      <c r="A338" s="255">
        <f>IF(ИП!$H$333="",1,0)</f>
        <v>0</v>
      </c>
    </row>
    <row r="339" spans="1:1">
      <c r="A339" s="255">
        <f>IF(ИП!$Q$334="",1,0)</f>
        <v>1</v>
      </c>
    </row>
    <row r="340" spans="1:1">
      <c r="A340" s="255">
        <f>IF(ИП!$AI$335="",1,0)</f>
        <v>0</v>
      </c>
    </row>
    <row r="341" spans="1:1">
      <c r="A341" s="255">
        <f>IF(ИП!$E$338="",1,0)</f>
        <v>0</v>
      </c>
    </row>
    <row r="342" spans="1:1">
      <c r="A342" s="255">
        <f>IF(ИП!$G$338="",1,0)</f>
        <v>0</v>
      </c>
    </row>
    <row r="343" spans="1:1">
      <c r="A343" s="255">
        <f>IF(ИП!$K$338="",1,0)</f>
        <v>0</v>
      </c>
    </row>
    <row r="344" spans="1:1">
      <c r="A344" s="255">
        <f>IF(ИП!$L$338="",1,0)</f>
        <v>0</v>
      </c>
    </row>
    <row r="345" spans="1:1">
      <c r="A345" s="255">
        <f>IF(ИП!$M$338="",1,0)</f>
        <v>0</v>
      </c>
    </row>
    <row r="346" spans="1:1">
      <c r="A346" s="255">
        <f>IF(ИП!$P$339="",1,0)</f>
        <v>0</v>
      </c>
    </row>
    <row r="347" spans="1:1">
      <c r="A347" s="255">
        <f>IF(ИП!$AG$340="",1,0)</f>
        <v>0</v>
      </c>
    </row>
    <row r="348" spans="1:1">
      <c r="A348" s="255">
        <f>IF(ИП!$H$338="",1,0)</f>
        <v>0</v>
      </c>
    </row>
    <row r="349" spans="1:1">
      <c r="A349" s="255">
        <f>IF(ИП!$Q$339="",1,0)</f>
        <v>1</v>
      </c>
    </row>
    <row r="350" spans="1:1">
      <c r="A350" s="255">
        <f>IF(ИП!$AI$340="",1,0)</f>
        <v>0</v>
      </c>
    </row>
    <row r="351" spans="1:1">
      <c r="A351" s="255">
        <f>IF(ИП!$E$77="",1,0)</f>
        <v>0</v>
      </c>
    </row>
    <row r="352" spans="1:1">
      <c r="A352" s="255">
        <f>IF(ИП!$G$77="",1,0)</f>
        <v>0</v>
      </c>
    </row>
    <row r="353" spans="1:1">
      <c r="A353" s="255">
        <f>IF(ИП!$K$77="",1,0)</f>
        <v>0</v>
      </c>
    </row>
    <row r="354" spans="1:1">
      <c r="A354" s="255">
        <f>IF(ИП!$L$77="",1,0)</f>
        <v>0</v>
      </c>
    </row>
    <row r="355" spans="1:1">
      <c r="A355" s="255">
        <f>IF(ИП!$M$77="",1,0)</f>
        <v>0</v>
      </c>
    </row>
    <row r="356" spans="1:1">
      <c r="A356" s="255">
        <f>IF(ИП!$P$78="",1,0)</f>
        <v>0</v>
      </c>
    </row>
    <row r="357" spans="1:1">
      <c r="A357" s="255">
        <f>IF(ИП!$AG$79="",1,0)</f>
        <v>0</v>
      </c>
    </row>
    <row r="358" spans="1:1">
      <c r="A358" s="255">
        <f>IF(ИП!$H$77="",1,0)</f>
        <v>0</v>
      </c>
    </row>
    <row r="359" spans="1:1">
      <c r="A359" s="255">
        <f>IF(ИП!$Q$78="",1,0)</f>
        <v>1</v>
      </c>
    </row>
    <row r="360" spans="1:1">
      <c r="A360" s="255">
        <f>IF(ИП!$AI$79="",1,0)</f>
        <v>0</v>
      </c>
    </row>
    <row r="361" spans="1:1">
      <c r="A361" s="255">
        <f>IF(ИП!$E$82="",1,0)</f>
        <v>0</v>
      </c>
    </row>
    <row r="362" spans="1:1">
      <c r="A362" s="255">
        <f>IF(ИП!$G$82="",1,0)</f>
        <v>0</v>
      </c>
    </row>
    <row r="363" spans="1:1">
      <c r="A363" s="255">
        <f>IF(ИП!$K$82="",1,0)</f>
        <v>0</v>
      </c>
    </row>
    <row r="364" spans="1:1">
      <c r="A364" s="255">
        <f>IF(ИП!$L$82="",1,0)</f>
        <v>0</v>
      </c>
    </row>
    <row r="365" spans="1:1">
      <c r="A365" s="255">
        <f>IF(ИП!$M$82="",1,0)</f>
        <v>0</v>
      </c>
    </row>
    <row r="366" spans="1:1">
      <c r="A366" s="255">
        <f>IF(ИП!$P$83="",1,0)</f>
        <v>0</v>
      </c>
    </row>
    <row r="367" spans="1:1">
      <c r="A367" s="255">
        <f>IF(ИП!$AG$84="",1,0)</f>
        <v>0</v>
      </c>
    </row>
    <row r="368" spans="1:1">
      <c r="A368" s="255">
        <f>IF(ИП!$H$82="",1,0)</f>
        <v>0</v>
      </c>
    </row>
    <row r="369" spans="1:1">
      <c r="A369" s="255">
        <f>IF(ИП!$Q$83="",1,0)</f>
        <v>1</v>
      </c>
    </row>
    <row r="370" spans="1:1">
      <c r="A370" s="255">
        <f>IF(ИП!$AI$84="",1,0)</f>
        <v>0</v>
      </c>
    </row>
    <row r="371" spans="1:1">
      <c r="A371" s="255">
        <f>IF(ИП!$E$87="",1,0)</f>
        <v>0</v>
      </c>
    </row>
    <row r="372" spans="1:1">
      <c r="A372" s="255">
        <f>IF(ИП!$G$87="",1,0)</f>
        <v>0</v>
      </c>
    </row>
    <row r="373" spans="1:1">
      <c r="A373" s="255">
        <f>IF(ИП!$K$87="",1,0)</f>
        <v>0</v>
      </c>
    </row>
    <row r="374" spans="1:1">
      <c r="A374" s="255">
        <f>IF(ИП!$L$87="",1,0)</f>
        <v>0</v>
      </c>
    </row>
    <row r="375" spans="1:1">
      <c r="A375" s="255">
        <f>IF(ИП!$M$87="",1,0)</f>
        <v>0</v>
      </c>
    </row>
    <row r="376" spans="1:1">
      <c r="A376" s="255">
        <f>IF(ИП!$P$88="",1,0)</f>
        <v>0</v>
      </c>
    </row>
    <row r="377" spans="1:1">
      <c r="A377" s="255">
        <f>IF(ИП!$AG$89="",1,0)</f>
        <v>0</v>
      </c>
    </row>
    <row r="378" spans="1:1">
      <c r="A378" s="255">
        <f>IF(ИП!$H$87="",1,0)</f>
        <v>0</v>
      </c>
    </row>
    <row r="379" spans="1:1">
      <c r="A379" s="255">
        <f>IF(ИП!$Q$88="",1,0)</f>
        <v>1</v>
      </c>
    </row>
    <row r="380" spans="1:1">
      <c r="A380" s="255">
        <f>IF(ИП!$AI$89="",1,0)</f>
        <v>0</v>
      </c>
    </row>
    <row r="381" spans="1:1">
      <c r="A381" s="255">
        <f>IF(ИП!$E$92="",1,0)</f>
        <v>0</v>
      </c>
    </row>
    <row r="382" spans="1:1">
      <c r="A382" s="255">
        <f>IF(ИП!$G$92="",1,0)</f>
        <v>0</v>
      </c>
    </row>
    <row r="383" spans="1:1">
      <c r="A383" s="255">
        <f>IF(ИП!$K$92="",1,0)</f>
        <v>0</v>
      </c>
    </row>
    <row r="384" spans="1:1">
      <c r="A384" s="255">
        <f>IF(ИП!$L$92="",1,0)</f>
        <v>0</v>
      </c>
    </row>
    <row r="385" spans="1:1">
      <c r="A385" s="255">
        <f>IF(ИП!$M$92="",1,0)</f>
        <v>0</v>
      </c>
    </row>
    <row r="386" spans="1:1">
      <c r="A386" s="255">
        <f>IF(ИП!$P$93="",1,0)</f>
        <v>0</v>
      </c>
    </row>
    <row r="387" spans="1:1">
      <c r="A387" s="255">
        <f>IF(ИП!$AG$94="",1,0)</f>
        <v>0</v>
      </c>
    </row>
    <row r="388" spans="1:1">
      <c r="A388" s="255">
        <f>IF(ИП!$H$92="",1,0)</f>
        <v>0</v>
      </c>
    </row>
    <row r="389" spans="1:1">
      <c r="A389" s="255">
        <f>IF(ИП!$Q$93="",1,0)</f>
        <v>1</v>
      </c>
    </row>
    <row r="390" spans="1:1">
      <c r="A390" s="255">
        <f>IF(ИП!$AI$94="",1,0)</f>
        <v>0</v>
      </c>
    </row>
    <row r="391" spans="1:1">
      <c r="A391" s="255">
        <f>IF(ИП!$E$97="",1,0)</f>
        <v>0</v>
      </c>
    </row>
    <row r="392" spans="1:1">
      <c r="A392" s="255">
        <f>IF(ИП!$G$97="",1,0)</f>
        <v>0</v>
      </c>
    </row>
    <row r="393" spans="1:1">
      <c r="A393" s="255">
        <f>IF(ИП!$K$97="",1,0)</f>
        <v>0</v>
      </c>
    </row>
    <row r="394" spans="1:1">
      <c r="A394" s="255">
        <f>IF(ИП!$L$97="",1,0)</f>
        <v>0</v>
      </c>
    </row>
    <row r="395" spans="1:1">
      <c r="A395" s="255">
        <f>IF(ИП!$M$97="",1,0)</f>
        <v>0</v>
      </c>
    </row>
    <row r="396" spans="1:1">
      <c r="A396" s="255">
        <f>IF(ИП!$P$98="",1,0)</f>
        <v>0</v>
      </c>
    </row>
    <row r="397" spans="1:1">
      <c r="A397" s="255">
        <f>IF(ИП!$AG$99="",1,0)</f>
        <v>0</v>
      </c>
    </row>
    <row r="398" spans="1:1">
      <c r="A398" s="255">
        <f>IF(ИП!$H$97="",1,0)</f>
        <v>0</v>
      </c>
    </row>
    <row r="399" spans="1:1">
      <c r="A399" s="255">
        <f>IF(ИП!$Q$98="",1,0)</f>
        <v>1</v>
      </c>
    </row>
    <row r="400" spans="1:1">
      <c r="A400" s="255">
        <f>IF(ИП!$AI$99="",1,0)</f>
        <v>0</v>
      </c>
    </row>
    <row r="401" spans="1:1">
      <c r="A401" s="255">
        <f>IF(ИП!$E$102="",1,0)</f>
        <v>0</v>
      </c>
    </row>
    <row r="402" spans="1:1">
      <c r="A402" s="255">
        <f>IF(ИП!$G$102="",1,0)</f>
        <v>0</v>
      </c>
    </row>
    <row r="403" spans="1:1">
      <c r="A403" s="255">
        <f>IF(ИП!$K$102="",1,0)</f>
        <v>0</v>
      </c>
    </row>
    <row r="404" spans="1:1">
      <c r="A404" s="255">
        <f>IF(ИП!$L$102="",1,0)</f>
        <v>0</v>
      </c>
    </row>
    <row r="405" spans="1:1">
      <c r="A405" s="255">
        <f>IF(ИП!$M$102="",1,0)</f>
        <v>0</v>
      </c>
    </row>
    <row r="406" spans="1:1">
      <c r="A406" s="255">
        <f>IF(ИП!$P$103="",1,0)</f>
        <v>0</v>
      </c>
    </row>
    <row r="407" spans="1:1">
      <c r="A407" s="255">
        <f>IF(ИП!$AG$104="",1,0)</f>
        <v>0</v>
      </c>
    </row>
    <row r="408" spans="1:1">
      <c r="A408" s="255">
        <f>IF(ИП!$H$102="",1,0)</f>
        <v>0</v>
      </c>
    </row>
    <row r="409" spans="1:1">
      <c r="A409" s="255">
        <f>IF(ИП!$Q$103="",1,0)</f>
        <v>1</v>
      </c>
    </row>
    <row r="410" spans="1:1">
      <c r="A410" s="255">
        <f>IF(ИП!$AI$104="",1,0)</f>
        <v>0</v>
      </c>
    </row>
    <row r="411" spans="1:1">
      <c r="A411" s="255">
        <f>IF(ИП!$E$107="",1,0)</f>
        <v>0</v>
      </c>
    </row>
    <row r="412" spans="1:1">
      <c r="A412" s="255">
        <f>IF(ИП!$G$107="",1,0)</f>
        <v>0</v>
      </c>
    </row>
    <row r="413" spans="1:1">
      <c r="A413" s="255">
        <f>IF(ИП!$K$107="",1,0)</f>
        <v>0</v>
      </c>
    </row>
    <row r="414" spans="1:1">
      <c r="A414" s="255">
        <f>IF(ИП!$L$107="",1,0)</f>
        <v>0</v>
      </c>
    </row>
    <row r="415" spans="1:1">
      <c r="A415" s="255">
        <f>IF(ИП!$M$107="",1,0)</f>
        <v>0</v>
      </c>
    </row>
    <row r="416" spans="1:1">
      <c r="A416" s="255">
        <f>IF(ИП!$P$108="",1,0)</f>
        <v>0</v>
      </c>
    </row>
    <row r="417" spans="1:1">
      <c r="A417" s="255">
        <f>IF(ИП!$AG$109="",1,0)</f>
        <v>0</v>
      </c>
    </row>
    <row r="418" spans="1:1">
      <c r="A418" s="255">
        <f>IF(ИП!$H$107="",1,0)</f>
        <v>0</v>
      </c>
    </row>
    <row r="419" spans="1:1">
      <c r="A419" s="255">
        <f>IF(ИП!$Q$108="",1,0)</f>
        <v>1</v>
      </c>
    </row>
    <row r="420" spans="1:1">
      <c r="A420" s="255">
        <f>IF(ИП!$AI$109="",1,0)</f>
        <v>0</v>
      </c>
    </row>
    <row r="421" spans="1:1">
      <c r="A421" s="255">
        <f>IF(ИП!$E$112="",1,0)</f>
        <v>0</v>
      </c>
    </row>
    <row r="422" spans="1:1">
      <c r="A422" s="255">
        <f>IF(ИП!$G$112="",1,0)</f>
        <v>0</v>
      </c>
    </row>
    <row r="423" spans="1:1">
      <c r="A423" s="255">
        <f>IF(ИП!$K$112="",1,0)</f>
        <v>0</v>
      </c>
    </row>
    <row r="424" spans="1:1">
      <c r="A424" s="255">
        <f>IF(ИП!$L$112="",1,0)</f>
        <v>0</v>
      </c>
    </row>
    <row r="425" spans="1:1">
      <c r="A425" s="255">
        <f>IF(ИП!$M$112="",1,0)</f>
        <v>0</v>
      </c>
    </row>
    <row r="426" spans="1:1">
      <c r="A426" s="255">
        <f>IF(ИП!$P$113="",1,0)</f>
        <v>0</v>
      </c>
    </row>
    <row r="427" spans="1:1">
      <c r="A427" s="255">
        <f>IF(ИП!$AG$114="",1,0)</f>
        <v>0</v>
      </c>
    </row>
    <row r="428" spans="1:1">
      <c r="A428" s="255">
        <f>IF(ИП!$H$112="",1,0)</f>
        <v>0</v>
      </c>
    </row>
    <row r="429" spans="1:1">
      <c r="A429" s="255">
        <f>IF(ИП!$Q$113="",1,0)</f>
        <v>1</v>
      </c>
    </row>
    <row r="430" spans="1:1">
      <c r="A430" s="255">
        <f>IF(ИП!$AI$114="",1,0)</f>
        <v>0</v>
      </c>
    </row>
    <row r="431" spans="1:1">
      <c r="A431" s="255">
        <f>IF(ИП!$E$117="",1,0)</f>
        <v>0</v>
      </c>
    </row>
    <row r="432" spans="1:1">
      <c r="A432" s="255">
        <f>IF(ИП!$G$117="",1,0)</f>
        <v>0</v>
      </c>
    </row>
    <row r="433" spans="1:1">
      <c r="A433" s="255">
        <f>IF(ИП!$K$117="",1,0)</f>
        <v>0</v>
      </c>
    </row>
    <row r="434" spans="1:1">
      <c r="A434" s="255">
        <f>IF(ИП!$L$117="",1,0)</f>
        <v>0</v>
      </c>
    </row>
    <row r="435" spans="1:1">
      <c r="A435" s="255">
        <f>IF(ИП!$M$117="",1,0)</f>
        <v>0</v>
      </c>
    </row>
    <row r="436" spans="1:1">
      <c r="A436" s="255">
        <f>IF(ИП!$P$118="",1,0)</f>
        <v>0</v>
      </c>
    </row>
    <row r="437" spans="1:1">
      <c r="A437" s="255">
        <f>IF(ИП!$AG$119="",1,0)</f>
        <v>0</v>
      </c>
    </row>
    <row r="438" spans="1:1">
      <c r="A438" s="255">
        <f>IF(ИП!$H$117="",1,0)</f>
        <v>0</v>
      </c>
    </row>
    <row r="439" spans="1:1">
      <c r="A439" s="255">
        <f>IF(ИП!$Q$118="",1,0)</f>
        <v>1</v>
      </c>
    </row>
    <row r="440" spans="1:1">
      <c r="A440" s="255">
        <f>IF(ИП!$AI$119="",1,0)</f>
        <v>0</v>
      </c>
    </row>
    <row r="441" spans="1:1">
      <c r="A441" s="255">
        <f>IF(ИП!$E$122="",1,0)</f>
        <v>0</v>
      </c>
    </row>
    <row r="442" spans="1:1">
      <c r="A442" s="255">
        <f>IF(ИП!$G$122="",1,0)</f>
        <v>0</v>
      </c>
    </row>
    <row r="443" spans="1:1">
      <c r="A443" s="255">
        <f>IF(ИП!$K$122="",1,0)</f>
        <v>0</v>
      </c>
    </row>
    <row r="444" spans="1:1">
      <c r="A444" s="255">
        <f>IF(ИП!$L$122="",1,0)</f>
        <v>0</v>
      </c>
    </row>
    <row r="445" spans="1:1">
      <c r="A445" s="255">
        <f>IF(ИП!$M$122="",1,0)</f>
        <v>0</v>
      </c>
    </row>
    <row r="446" spans="1:1">
      <c r="A446" s="255">
        <f>IF(ИП!$P$123="",1,0)</f>
        <v>0</v>
      </c>
    </row>
    <row r="447" spans="1:1">
      <c r="A447" s="255">
        <f>IF(ИП!$AG$124="",1,0)</f>
        <v>0</v>
      </c>
    </row>
    <row r="448" spans="1:1">
      <c r="A448" s="255">
        <f>IF(ИП!$H$122="",1,0)</f>
        <v>0</v>
      </c>
    </row>
    <row r="449" spans="1:1">
      <c r="A449" s="255">
        <f>IF(ИП!$Q$123="",1,0)</f>
        <v>1</v>
      </c>
    </row>
    <row r="450" spans="1:1">
      <c r="A450" s="255">
        <f>IF(ИП!$AI$124="",1,0)</f>
        <v>0</v>
      </c>
    </row>
    <row r="451" spans="1:1">
      <c r="A451" s="255">
        <f>IF(ИП!$E$127="",1,0)</f>
        <v>0</v>
      </c>
    </row>
    <row r="452" spans="1:1">
      <c r="A452" s="255">
        <f>IF(ИП!$G$127="",1,0)</f>
        <v>0</v>
      </c>
    </row>
    <row r="453" spans="1:1">
      <c r="A453" s="255">
        <f>IF(ИП!$K$127="",1,0)</f>
        <v>0</v>
      </c>
    </row>
    <row r="454" spans="1:1">
      <c r="A454" s="255">
        <f>IF(ИП!$L$127="",1,0)</f>
        <v>0</v>
      </c>
    </row>
    <row r="455" spans="1:1">
      <c r="A455" s="255">
        <f>IF(ИП!$M$127="",1,0)</f>
        <v>0</v>
      </c>
    </row>
    <row r="456" spans="1:1">
      <c r="A456" s="255">
        <f>IF(ИП!$P$128="",1,0)</f>
        <v>0</v>
      </c>
    </row>
    <row r="457" spans="1:1">
      <c r="A457" s="255">
        <f>IF(ИП!$AG$129="",1,0)</f>
        <v>0</v>
      </c>
    </row>
    <row r="458" spans="1:1">
      <c r="A458" s="255">
        <f>IF(ИП!$H$127="",1,0)</f>
        <v>0</v>
      </c>
    </row>
    <row r="459" spans="1:1">
      <c r="A459" s="255">
        <f>IF(ИП!$Q$128="",1,0)</f>
        <v>1</v>
      </c>
    </row>
    <row r="460" spans="1:1">
      <c r="A460" s="255">
        <f>IF(ИП!$AI$129="",1,0)</f>
        <v>0</v>
      </c>
    </row>
    <row r="461" spans="1:1">
      <c r="A461" s="255">
        <f>IF(ИП!$E$132="",1,0)</f>
        <v>0</v>
      </c>
    </row>
    <row r="462" spans="1:1">
      <c r="A462" s="255">
        <f>IF(ИП!$G$132="",1,0)</f>
        <v>0</v>
      </c>
    </row>
    <row r="463" spans="1:1">
      <c r="A463" s="255">
        <f>IF(ИП!$K$132="",1,0)</f>
        <v>0</v>
      </c>
    </row>
    <row r="464" spans="1:1">
      <c r="A464" s="255">
        <f>IF(ИП!$L$132="",1,0)</f>
        <v>0</v>
      </c>
    </row>
    <row r="465" spans="1:1">
      <c r="A465" s="255">
        <f>IF(ИП!$M$132="",1,0)</f>
        <v>0</v>
      </c>
    </row>
    <row r="466" spans="1:1">
      <c r="A466" s="255">
        <f>IF(ИП!$P$133="",1,0)</f>
        <v>0</v>
      </c>
    </row>
    <row r="467" spans="1:1">
      <c r="A467" s="255">
        <f>IF(ИП!$AG$134="",1,0)</f>
        <v>0</v>
      </c>
    </row>
    <row r="468" spans="1:1">
      <c r="A468" s="255">
        <f>IF(ИП!$H$132="",1,0)</f>
        <v>0</v>
      </c>
    </row>
    <row r="469" spans="1:1">
      <c r="A469" s="255">
        <f>IF(ИП!$Q$133="",1,0)</f>
        <v>1</v>
      </c>
    </row>
    <row r="470" spans="1:1">
      <c r="A470" s="255">
        <f>IF(ИП!$AI$134="",1,0)</f>
        <v>0</v>
      </c>
    </row>
    <row r="471" spans="1:1">
      <c r="A471" s="255">
        <f>IF(ИП!$E$137="",1,0)</f>
        <v>0</v>
      </c>
    </row>
    <row r="472" spans="1:1">
      <c r="A472" s="255">
        <f>IF(ИП!$G$137="",1,0)</f>
        <v>0</v>
      </c>
    </row>
    <row r="473" spans="1:1">
      <c r="A473" s="255">
        <f>IF(ИП!$K$137="",1,0)</f>
        <v>0</v>
      </c>
    </row>
    <row r="474" spans="1:1">
      <c r="A474" s="255">
        <f>IF(ИП!$L$137="",1,0)</f>
        <v>0</v>
      </c>
    </row>
    <row r="475" spans="1:1">
      <c r="A475" s="255">
        <f>IF(ИП!$M$137="",1,0)</f>
        <v>0</v>
      </c>
    </row>
    <row r="476" spans="1:1">
      <c r="A476" s="255">
        <f>IF(ИП!$P$138="",1,0)</f>
        <v>0</v>
      </c>
    </row>
    <row r="477" spans="1:1">
      <c r="A477" s="255">
        <f>IF(ИП!$AG$139="",1,0)</f>
        <v>0</v>
      </c>
    </row>
    <row r="478" spans="1:1">
      <c r="A478" s="255">
        <f>IF(ИП!$H$137="",1,0)</f>
        <v>0</v>
      </c>
    </row>
    <row r="479" spans="1:1">
      <c r="A479" s="255">
        <f>IF(ИП!$Q$138="",1,0)</f>
        <v>1</v>
      </c>
    </row>
    <row r="480" spans="1:1">
      <c r="A480" s="255">
        <f>IF(ИП!$AI$139="",1,0)</f>
        <v>0</v>
      </c>
    </row>
    <row r="481" spans="1:1">
      <c r="A481" s="255">
        <f>IF(ИП!$E$143="",1,0)</f>
        <v>0</v>
      </c>
    </row>
    <row r="482" spans="1:1">
      <c r="A482" s="255">
        <f>IF(ИП!$G$143="",1,0)</f>
        <v>0</v>
      </c>
    </row>
    <row r="483" spans="1:1">
      <c r="A483" s="255">
        <f>IF(ИП!$K$143="",1,0)</f>
        <v>0</v>
      </c>
    </row>
    <row r="484" spans="1:1">
      <c r="A484" s="255">
        <f>IF(ИП!$L$143="",1,0)</f>
        <v>0</v>
      </c>
    </row>
    <row r="485" spans="1:1">
      <c r="A485" s="255">
        <f>IF(ИП!$M$143="",1,0)</f>
        <v>0</v>
      </c>
    </row>
    <row r="486" spans="1:1">
      <c r="A486" s="255">
        <f>IF(ИП!$P$144="",1,0)</f>
        <v>0</v>
      </c>
    </row>
    <row r="487" spans="1:1">
      <c r="A487" s="255">
        <f>IF(ИП!$AG$145="",1,0)</f>
        <v>0</v>
      </c>
    </row>
    <row r="488" spans="1:1">
      <c r="A488" s="255">
        <f>IF(ИП!$H$143="",1,0)</f>
        <v>0</v>
      </c>
    </row>
    <row r="489" spans="1:1">
      <c r="A489" s="255">
        <f>IF(ИП!$Q$144="",1,0)</f>
        <v>1</v>
      </c>
    </row>
    <row r="490" spans="1:1">
      <c r="A490" s="255">
        <f>IF(ИП!$AI$145="",1,0)</f>
        <v>0</v>
      </c>
    </row>
    <row r="491" spans="1:1">
      <c r="A491" s="255">
        <f>IF(ИП!$E$149="",1,0)</f>
        <v>0</v>
      </c>
    </row>
    <row r="492" spans="1:1">
      <c r="A492" s="255">
        <f>IF(ИП!$G$149="",1,0)</f>
        <v>0</v>
      </c>
    </row>
    <row r="493" spans="1:1">
      <c r="A493" s="255">
        <f>IF(ИП!$K$149="",1,0)</f>
        <v>0</v>
      </c>
    </row>
    <row r="494" spans="1:1">
      <c r="A494" s="255">
        <f>IF(ИП!$L$149="",1,0)</f>
        <v>0</v>
      </c>
    </row>
    <row r="495" spans="1:1">
      <c r="A495" s="255">
        <f>IF(ИП!$M$149="",1,0)</f>
        <v>0</v>
      </c>
    </row>
    <row r="496" spans="1:1">
      <c r="A496" s="255">
        <f>IF(ИП!$P$150="",1,0)</f>
        <v>0</v>
      </c>
    </row>
    <row r="497" spans="1:1">
      <c r="A497" s="255">
        <f>IF(ИП!$AG$151="",1,0)</f>
        <v>0</v>
      </c>
    </row>
    <row r="498" spans="1:1">
      <c r="A498" s="255">
        <f>IF(ИП!$H$149="",1,0)</f>
        <v>0</v>
      </c>
    </row>
    <row r="499" spans="1:1">
      <c r="A499" s="255">
        <f>IF(ИП!$Q$150="",1,0)</f>
        <v>1</v>
      </c>
    </row>
    <row r="500" spans="1:1">
      <c r="A500" s="255">
        <f>IF(ИП!$AI$151="",1,0)</f>
        <v>0</v>
      </c>
    </row>
    <row r="501" spans="1:1">
      <c r="A501" s="255">
        <f>IF(ИП!$E$155="",1,0)</f>
        <v>0</v>
      </c>
    </row>
    <row r="502" spans="1:1">
      <c r="A502" s="255">
        <f>IF(ИП!$G$155="",1,0)</f>
        <v>0</v>
      </c>
    </row>
    <row r="503" spans="1:1">
      <c r="A503" s="255">
        <f>IF(ИП!$K$155="",1,0)</f>
        <v>0</v>
      </c>
    </row>
    <row r="504" spans="1:1">
      <c r="A504" s="255">
        <f>IF(ИП!$L$155="",1,0)</f>
        <v>0</v>
      </c>
    </row>
    <row r="505" spans="1:1">
      <c r="A505" s="255">
        <f>IF(ИП!$M$155="",1,0)</f>
        <v>0</v>
      </c>
    </row>
    <row r="506" spans="1:1">
      <c r="A506" s="255">
        <f>IF(ИП!$P$156="",1,0)</f>
        <v>0</v>
      </c>
    </row>
    <row r="507" spans="1:1">
      <c r="A507" s="255">
        <f>IF(ИП!$AG$157="",1,0)</f>
        <v>0</v>
      </c>
    </row>
    <row r="508" spans="1:1">
      <c r="A508" s="255">
        <f>IF(ИП!$H$155="",1,0)</f>
        <v>0</v>
      </c>
    </row>
    <row r="509" spans="1:1">
      <c r="A509" s="255">
        <f>IF(ИП!$Q$156="",1,0)</f>
        <v>1</v>
      </c>
    </row>
    <row r="510" spans="1:1">
      <c r="A510" s="255">
        <f>IF(ИП!$AI$157="",1,0)</f>
        <v>0</v>
      </c>
    </row>
    <row r="511" spans="1:1">
      <c r="A511" s="255">
        <f>IF(ИП!$E$160="",1,0)</f>
        <v>0</v>
      </c>
    </row>
    <row r="512" spans="1:1">
      <c r="A512" s="255">
        <f>IF(ИП!$G$160="",1,0)</f>
        <v>0</v>
      </c>
    </row>
    <row r="513" spans="1:1">
      <c r="A513" s="255">
        <f>IF(ИП!$K$160="",1,0)</f>
        <v>0</v>
      </c>
    </row>
    <row r="514" spans="1:1">
      <c r="A514" s="255">
        <f>IF(ИП!$L$160="",1,0)</f>
        <v>0</v>
      </c>
    </row>
    <row r="515" spans="1:1">
      <c r="A515" s="255">
        <f>IF(ИП!$M$160="",1,0)</f>
        <v>0</v>
      </c>
    </row>
    <row r="516" spans="1:1">
      <c r="A516" s="255">
        <f>IF(ИП!$P$161="",1,0)</f>
        <v>0</v>
      </c>
    </row>
    <row r="517" spans="1:1">
      <c r="A517" s="255">
        <f>IF(ИП!$AG$162="",1,0)</f>
        <v>0</v>
      </c>
    </row>
    <row r="518" spans="1:1">
      <c r="A518" s="255">
        <f>IF(ИП!$H$160="",1,0)</f>
        <v>0</v>
      </c>
    </row>
    <row r="519" spans="1:1">
      <c r="A519" s="255">
        <f>IF(ИП!$Q$161="",1,0)</f>
        <v>1</v>
      </c>
    </row>
    <row r="520" spans="1:1">
      <c r="A520" s="255">
        <f>IF(ИП!$AI$162="",1,0)</f>
        <v>0</v>
      </c>
    </row>
    <row r="521" spans="1:1">
      <c r="A521" s="255">
        <f>IF(ИП!$E$165="",1,0)</f>
        <v>0</v>
      </c>
    </row>
    <row r="522" spans="1:1">
      <c r="A522" s="255">
        <f>IF(ИП!$G$165="",1,0)</f>
        <v>0</v>
      </c>
    </row>
    <row r="523" spans="1:1">
      <c r="A523" s="255">
        <f>IF(ИП!$K$165="",1,0)</f>
        <v>0</v>
      </c>
    </row>
    <row r="524" spans="1:1">
      <c r="A524" s="255">
        <f>IF(ИП!$L$165="",1,0)</f>
        <v>0</v>
      </c>
    </row>
    <row r="525" spans="1:1">
      <c r="A525" s="255">
        <f>IF(ИП!$M$165="",1,0)</f>
        <v>0</v>
      </c>
    </row>
    <row r="526" spans="1:1">
      <c r="A526" s="255">
        <f>IF(ИП!$P$166="",1,0)</f>
        <v>0</v>
      </c>
    </row>
    <row r="527" spans="1:1">
      <c r="A527" s="255">
        <f>IF(ИП!$AG$167="",1,0)</f>
        <v>0</v>
      </c>
    </row>
    <row r="528" spans="1:1">
      <c r="A528" s="255">
        <f>IF(ИП!$H$165="",1,0)</f>
        <v>0</v>
      </c>
    </row>
    <row r="529" spans="1:1">
      <c r="A529" s="255">
        <f>IF(ИП!$Q$166="",1,0)</f>
        <v>1</v>
      </c>
    </row>
    <row r="530" spans="1:1">
      <c r="A530" s="255">
        <f>IF(ИП!$AI$167="",1,0)</f>
        <v>0</v>
      </c>
    </row>
    <row r="531" spans="1:1">
      <c r="A531" s="255">
        <f>IF(ИП!$E$172="",1,0)</f>
        <v>0</v>
      </c>
    </row>
    <row r="532" spans="1:1">
      <c r="A532" s="255">
        <f>IF(ИП!$G$172="",1,0)</f>
        <v>0</v>
      </c>
    </row>
    <row r="533" spans="1:1">
      <c r="A533" s="255">
        <f>IF(ИП!$K$172="",1,0)</f>
        <v>0</v>
      </c>
    </row>
    <row r="534" spans="1:1">
      <c r="A534" s="255">
        <f>IF(ИП!$L$172="",1,0)</f>
        <v>0</v>
      </c>
    </row>
    <row r="535" spans="1:1">
      <c r="A535" s="255">
        <f>IF(ИП!$M$172="",1,0)</f>
        <v>0</v>
      </c>
    </row>
    <row r="536" spans="1:1">
      <c r="A536" s="255">
        <f>IF(ИП!$P$173="",1,0)</f>
        <v>0</v>
      </c>
    </row>
    <row r="537" spans="1:1">
      <c r="A537" s="255">
        <f>IF(ИП!$AG$174="",1,0)</f>
        <v>0</v>
      </c>
    </row>
    <row r="538" spans="1:1">
      <c r="A538" s="255">
        <f>IF(ИП!$H$172="",1,0)</f>
        <v>0</v>
      </c>
    </row>
    <row r="539" spans="1:1">
      <c r="A539" s="255">
        <f>IF(ИП!$Q$173="",1,0)</f>
        <v>1</v>
      </c>
    </row>
    <row r="540" spans="1:1">
      <c r="A540" s="255">
        <f>IF(ИП!$AI$174="",1,0)</f>
        <v>0</v>
      </c>
    </row>
    <row r="541" spans="1:1">
      <c r="A541" s="255">
        <f>IF(ИП!$E$178="",1,0)</f>
        <v>0</v>
      </c>
    </row>
    <row r="542" spans="1:1">
      <c r="A542" s="255">
        <f>IF(ИП!$G$178="",1,0)</f>
        <v>0</v>
      </c>
    </row>
    <row r="543" spans="1:1">
      <c r="A543" s="255">
        <f>IF(ИП!$K$178="",1,0)</f>
        <v>0</v>
      </c>
    </row>
    <row r="544" spans="1:1">
      <c r="A544" s="255">
        <f>IF(ИП!$L$178="",1,0)</f>
        <v>0</v>
      </c>
    </row>
    <row r="545" spans="1:1">
      <c r="A545" s="255">
        <f>IF(ИП!$M$178="",1,0)</f>
        <v>0</v>
      </c>
    </row>
    <row r="546" spans="1:1">
      <c r="A546" s="255">
        <f>IF(ИП!$P$179="",1,0)</f>
        <v>0</v>
      </c>
    </row>
    <row r="547" spans="1:1">
      <c r="A547" s="255">
        <f>IF(ИП!$AG$180="",1,0)</f>
        <v>0</v>
      </c>
    </row>
    <row r="548" spans="1:1">
      <c r="A548" s="255">
        <f>IF(ИП!$H$178="",1,0)</f>
        <v>0</v>
      </c>
    </row>
    <row r="549" spans="1:1">
      <c r="A549" s="255">
        <f>IF(ИП!$Q$179="",1,0)</f>
        <v>1</v>
      </c>
    </row>
    <row r="550" spans="1:1">
      <c r="A550" s="255">
        <f>IF(ИП!$AI$180="",1,0)</f>
        <v>0</v>
      </c>
    </row>
    <row r="551" spans="1:1">
      <c r="A551" s="255">
        <f>IF(ИП!$E$355="",1,0)</f>
        <v>0</v>
      </c>
    </row>
    <row r="552" spans="1:1">
      <c r="A552" s="255">
        <f>IF(ИП!$G$355="",1,0)</f>
        <v>0</v>
      </c>
    </row>
    <row r="553" spans="1:1">
      <c r="A553" s="255">
        <f>IF(ИП!$K$355="",1,0)</f>
        <v>0</v>
      </c>
    </row>
    <row r="554" spans="1:1">
      <c r="A554" s="255">
        <f>IF(ИП!$L$355="",1,0)</f>
        <v>0</v>
      </c>
    </row>
    <row r="555" spans="1:1">
      <c r="A555" s="255">
        <f>IF(ИП!$M$355="",1,0)</f>
        <v>0</v>
      </c>
    </row>
    <row r="556" spans="1:1">
      <c r="A556" s="255">
        <f>IF(ИП!$P$356="",1,0)</f>
        <v>0</v>
      </c>
    </row>
    <row r="557" spans="1:1">
      <c r="A557" s="255">
        <f>IF(ИП!$AG$357="",1,0)</f>
        <v>0</v>
      </c>
    </row>
    <row r="558" spans="1:1">
      <c r="A558" s="255">
        <f>IF(ИП!$H$355="",1,0)</f>
        <v>0</v>
      </c>
    </row>
    <row r="559" spans="1:1">
      <c r="A559" s="255">
        <f>IF(ИП!$Q$356="",1,0)</f>
        <v>1</v>
      </c>
    </row>
    <row r="560" spans="1:1">
      <c r="A560" s="255">
        <f>IF(ИП!$AI$357="",1,0)</f>
        <v>0</v>
      </c>
    </row>
    <row r="561" spans="1:1">
      <c r="A561" s="255">
        <f>IF(ИП!$E$360="",1,0)</f>
        <v>0</v>
      </c>
    </row>
    <row r="562" spans="1:1">
      <c r="A562" s="255">
        <f>IF(ИП!$G$360="",1,0)</f>
        <v>0</v>
      </c>
    </row>
    <row r="563" spans="1:1">
      <c r="A563" s="255">
        <f>IF(ИП!$K$360="",1,0)</f>
        <v>0</v>
      </c>
    </row>
    <row r="564" spans="1:1">
      <c r="A564" s="255">
        <f>IF(ИП!$L$360="",1,0)</f>
        <v>0</v>
      </c>
    </row>
    <row r="565" spans="1:1">
      <c r="A565" s="255">
        <f>IF(ИП!$M$360="",1,0)</f>
        <v>0</v>
      </c>
    </row>
    <row r="566" spans="1:1">
      <c r="A566" s="255">
        <f>IF(ИП!$P$361="",1,0)</f>
        <v>0</v>
      </c>
    </row>
    <row r="567" spans="1:1">
      <c r="A567" s="255">
        <f>IF(ИП!$AG$362="",1,0)</f>
        <v>0</v>
      </c>
    </row>
    <row r="568" spans="1:1">
      <c r="A568" s="255">
        <f>IF(ИП!$H$360="",1,0)</f>
        <v>0</v>
      </c>
    </row>
    <row r="569" spans="1:1">
      <c r="A569" s="255">
        <f>IF(ИП!$Q$361="",1,0)</f>
        <v>1</v>
      </c>
    </row>
    <row r="570" spans="1:1">
      <c r="A570" s="255">
        <f>IF(ИП!$AI$362="",1,0)</f>
        <v>0</v>
      </c>
    </row>
    <row r="571" spans="1:1">
      <c r="A571" s="255">
        <f>IF(ИП!$E$365="",1,0)</f>
        <v>0</v>
      </c>
    </row>
    <row r="572" spans="1:1">
      <c r="A572" s="255">
        <f>IF(ИП!$G$365="",1,0)</f>
        <v>0</v>
      </c>
    </row>
    <row r="573" spans="1:1">
      <c r="A573" s="255">
        <f>IF(ИП!$K$365="",1,0)</f>
        <v>0</v>
      </c>
    </row>
    <row r="574" spans="1:1">
      <c r="A574" s="255">
        <f>IF(ИП!$L$365="",1,0)</f>
        <v>0</v>
      </c>
    </row>
    <row r="575" spans="1:1">
      <c r="A575" s="255">
        <f>IF(ИП!$M$365="",1,0)</f>
        <v>0</v>
      </c>
    </row>
    <row r="576" spans="1:1">
      <c r="A576" s="255">
        <f>IF(ИП!$P$366="",1,0)</f>
        <v>0</v>
      </c>
    </row>
    <row r="577" spans="1:1">
      <c r="A577" s="255">
        <f>IF(ИП!$AG$367="",1,0)</f>
        <v>0</v>
      </c>
    </row>
    <row r="578" spans="1:1">
      <c r="A578" s="255">
        <f>IF(ИП!$H$365="",1,0)</f>
        <v>0</v>
      </c>
    </row>
    <row r="579" spans="1:1">
      <c r="A579" s="255">
        <f>IF(ИП!$Q$366="",1,0)</f>
        <v>1</v>
      </c>
    </row>
    <row r="580" spans="1:1">
      <c r="A580" s="255">
        <f>IF(ИП!$AI$367="",1,0)</f>
        <v>0</v>
      </c>
    </row>
    <row r="581" spans="1:1">
      <c r="A581" s="255">
        <f>IF(ИП!$E$370="",1,0)</f>
        <v>0</v>
      </c>
    </row>
    <row r="582" spans="1:1">
      <c r="A582" s="255">
        <f>IF(ИП!$G$370="",1,0)</f>
        <v>0</v>
      </c>
    </row>
    <row r="583" spans="1:1">
      <c r="A583" s="255">
        <f>IF(ИП!$K$370="",1,0)</f>
        <v>0</v>
      </c>
    </row>
    <row r="584" spans="1:1">
      <c r="A584" s="255">
        <f>IF(ИП!$L$370="",1,0)</f>
        <v>0</v>
      </c>
    </row>
    <row r="585" spans="1:1">
      <c r="A585" s="255">
        <f>IF(ИП!$M$370="",1,0)</f>
        <v>0</v>
      </c>
    </row>
    <row r="586" spans="1:1">
      <c r="A586" s="255">
        <f>IF(ИП!$P$371="",1,0)</f>
        <v>0</v>
      </c>
    </row>
    <row r="587" spans="1:1">
      <c r="A587" s="255">
        <f>IF(ИП!$AG$372="",1,0)</f>
        <v>0</v>
      </c>
    </row>
    <row r="588" spans="1:1">
      <c r="A588" s="255">
        <f>IF(ИП!$H$370="",1,0)</f>
        <v>0</v>
      </c>
    </row>
    <row r="589" spans="1:1">
      <c r="A589" s="255">
        <f>IF(ИП!$Q$371="",1,0)</f>
        <v>1</v>
      </c>
    </row>
    <row r="590" spans="1:1">
      <c r="A590" s="255">
        <f>IF(ИП!$AI$372="",1,0)</f>
        <v>0</v>
      </c>
    </row>
    <row r="591" spans="1:1">
      <c r="A591" s="255">
        <f>IF(ИП!$E$375="",1,0)</f>
        <v>0</v>
      </c>
    </row>
    <row r="592" spans="1:1">
      <c r="A592" s="255">
        <f>IF(ИП!$G$375="",1,0)</f>
        <v>0</v>
      </c>
    </row>
    <row r="593" spans="1:1">
      <c r="A593" s="255">
        <f>IF(ИП!$K$375="",1,0)</f>
        <v>0</v>
      </c>
    </row>
    <row r="594" spans="1:1">
      <c r="A594" s="255">
        <f>IF(ИП!$L$375="",1,0)</f>
        <v>0</v>
      </c>
    </row>
    <row r="595" spans="1:1">
      <c r="A595" s="255">
        <f>IF(ИП!$M$375="",1,0)</f>
        <v>0</v>
      </c>
    </row>
    <row r="596" spans="1:1">
      <c r="A596" s="255">
        <f>IF(ИП!$P$376="",1,0)</f>
        <v>0</v>
      </c>
    </row>
    <row r="597" spans="1:1">
      <c r="A597" s="255">
        <f>IF(ИП!$AG$377="",1,0)</f>
        <v>0</v>
      </c>
    </row>
    <row r="598" spans="1:1">
      <c r="A598" s="255">
        <f>IF(ИП!$H$375="",1,0)</f>
        <v>0</v>
      </c>
    </row>
    <row r="599" spans="1:1">
      <c r="A599" s="255">
        <f>IF(ИП!$Q$376="",1,0)</f>
        <v>1</v>
      </c>
    </row>
    <row r="600" spans="1:1">
      <c r="A600" s="255">
        <f>IF(ИП!$AI$377="",1,0)</f>
        <v>0</v>
      </c>
    </row>
    <row r="601" spans="1:1">
      <c r="A601" s="255">
        <f>IF(ИП!$E$381="",1,0)</f>
        <v>0</v>
      </c>
    </row>
    <row r="602" spans="1:1">
      <c r="A602" s="255">
        <f>IF(ИП!$G$381="",1,0)</f>
        <v>0</v>
      </c>
    </row>
    <row r="603" spans="1:1">
      <c r="A603" s="255">
        <f>IF(ИП!$K$381="",1,0)</f>
        <v>0</v>
      </c>
    </row>
    <row r="604" spans="1:1">
      <c r="A604" s="255">
        <f>IF(ИП!$L$381="",1,0)</f>
        <v>0</v>
      </c>
    </row>
    <row r="605" spans="1:1">
      <c r="A605" s="255">
        <f>IF(ИП!$M$381="",1,0)</f>
        <v>0</v>
      </c>
    </row>
    <row r="606" spans="1:1">
      <c r="A606" s="255">
        <f>IF(ИП!$P$382="",1,0)</f>
        <v>0</v>
      </c>
    </row>
    <row r="607" spans="1:1">
      <c r="A607" s="255">
        <f>IF(ИП!$AG$383="",1,0)</f>
        <v>0</v>
      </c>
    </row>
    <row r="608" spans="1:1">
      <c r="A608" s="255">
        <f>IF(ИП!$H$381="",1,0)</f>
        <v>0</v>
      </c>
    </row>
    <row r="609" spans="1:1">
      <c r="A609" s="255">
        <f>IF(ИП!$Q$382="",1,0)</f>
        <v>1</v>
      </c>
    </row>
    <row r="610" spans="1:1">
      <c r="A610" s="255">
        <f>IF(ИП!$AI$383="",1,0)</f>
        <v>0</v>
      </c>
    </row>
    <row r="611" spans="1:1">
      <c r="A611" s="255">
        <f>IF(ИП!$E$387="",1,0)</f>
        <v>0</v>
      </c>
    </row>
    <row r="612" spans="1:1">
      <c r="A612" s="255">
        <f>IF(ИП!$G$387="",1,0)</f>
        <v>0</v>
      </c>
    </row>
    <row r="613" spans="1:1">
      <c r="A613" s="255">
        <f>IF(ИП!$K$387="",1,0)</f>
        <v>0</v>
      </c>
    </row>
    <row r="614" spans="1:1">
      <c r="A614" s="255">
        <f>IF(ИП!$L$387="",1,0)</f>
        <v>0</v>
      </c>
    </row>
    <row r="615" spans="1:1">
      <c r="A615" s="255">
        <f>IF(ИП!$M$387="",1,0)</f>
        <v>0</v>
      </c>
    </row>
    <row r="616" spans="1:1">
      <c r="A616" s="255">
        <f>IF(ИП!$P$388="",1,0)</f>
        <v>0</v>
      </c>
    </row>
    <row r="617" spans="1:1">
      <c r="A617" s="255">
        <f>IF(ИП!$AG$389="",1,0)</f>
        <v>0</v>
      </c>
    </row>
    <row r="618" spans="1:1">
      <c r="A618" s="255">
        <f>IF(ИП!$H$387="",1,0)</f>
        <v>0</v>
      </c>
    </row>
    <row r="619" spans="1:1">
      <c r="A619" s="255">
        <f>IF(ИП!$Q$388="",1,0)</f>
        <v>1</v>
      </c>
    </row>
    <row r="620" spans="1:1">
      <c r="A620" s="255">
        <f>IF(ИП!$AI$389="",1,0)</f>
        <v>0</v>
      </c>
    </row>
    <row r="621" spans="1:1">
      <c r="A621" s="255">
        <f>IF(ИП!$E$392="",1,0)</f>
        <v>0</v>
      </c>
    </row>
    <row r="622" spans="1:1">
      <c r="A622" s="255">
        <f>IF(ИП!$G$392="",1,0)</f>
        <v>0</v>
      </c>
    </row>
    <row r="623" spans="1:1">
      <c r="A623" s="255">
        <f>IF(ИП!$K$392="",1,0)</f>
        <v>0</v>
      </c>
    </row>
    <row r="624" spans="1:1">
      <c r="A624" s="255">
        <f>IF(ИП!$L$392="",1,0)</f>
        <v>0</v>
      </c>
    </row>
    <row r="625" spans="1:1">
      <c r="A625" s="255">
        <f>IF(ИП!$M$392="",1,0)</f>
        <v>0</v>
      </c>
    </row>
    <row r="626" spans="1:1">
      <c r="A626" s="255">
        <f>IF(ИП!$P$393="",1,0)</f>
        <v>0</v>
      </c>
    </row>
    <row r="627" spans="1:1">
      <c r="A627" s="255">
        <f>IF(ИП!$AG$394="",1,0)</f>
        <v>0</v>
      </c>
    </row>
    <row r="628" spans="1:1">
      <c r="A628" s="255">
        <f>IF(ИП!$H$392="",1,0)</f>
        <v>0</v>
      </c>
    </row>
    <row r="629" spans="1:1">
      <c r="A629" s="255">
        <f>IF(ИП!$Q$393="",1,0)</f>
        <v>1</v>
      </c>
    </row>
    <row r="630" spans="1:1">
      <c r="A630" s="255">
        <f>IF(ИП!$AI$394="",1,0)</f>
        <v>0</v>
      </c>
    </row>
    <row r="631" spans="1:1">
      <c r="A631" s="255">
        <f>IF(ИП!$AG$233="",1,0)</f>
        <v>0</v>
      </c>
    </row>
    <row r="632" spans="1:1">
      <c r="A632" s="255">
        <f>IF(ИП!$AI$233="",1,0)</f>
        <v>0</v>
      </c>
    </row>
    <row r="633" spans="1:1">
      <c r="A633" s="255">
        <f>IF(ИП!$AG$168="",1,0)</f>
        <v>0</v>
      </c>
    </row>
    <row r="634" spans="1:1">
      <c r="A634" s="255">
        <f>IF(ИП!$AI$168="",1,0)</f>
        <v>0</v>
      </c>
    </row>
    <row r="635" spans="1:1">
      <c r="A635" s="255">
        <f>IF(ИП!$AG$175="",1,0)</f>
        <v>0</v>
      </c>
    </row>
    <row r="636" spans="1:1">
      <c r="A636" s="255">
        <f>IF(ИП!$AI$175="",1,0)</f>
        <v>0</v>
      </c>
    </row>
    <row r="637" spans="1:1">
      <c r="A637" s="255">
        <f>IF(ИП!$AG$226="",1,0)</f>
        <v>0</v>
      </c>
    </row>
    <row r="638" spans="1:1">
      <c r="A638" s="255">
        <f>IF(ИП!$AI$226="",1,0)</f>
        <v>0</v>
      </c>
    </row>
    <row r="639" spans="1:1">
      <c r="A639" s="255">
        <f>IF(ИП!$AG$59="",1,0)</f>
        <v>0</v>
      </c>
    </row>
    <row r="640" spans="1:1">
      <c r="A640" s="255">
        <f>IF(ИП!$AI$59="",1,0)</f>
        <v>0</v>
      </c>
    </row>
    <row r="641" spans="1:1">
      <c r="A641" s="255">
        <f>IF(ИП!$AG$181="",1,0)</f>
        <v>0</v>
      </c>
    </row>
    <row r="642" spans="1:1">
      <c r="A642" s="255">
        <f>IF(ИП!$AI$181="",1,0)</f>
        <v>0</v>
      </c>
    </row>
    <row r="643" spans="1:1">
      <c r="A643" s="255">
        <f>IF(ИП!$AG$227="",1,0)</f>
        <v>0</v>
      </c>
    </row>
    <row r="644" spans="1:1">
      <c r="A644" s="255">
        <f>IF(ИП!$AI$227="",1,0)</f>
        <v>0</v>
      </c>
    </row>
    <row r="645" spans="1:1">
      <c r="A645" s="255">
        <f>IF(ИП!$AG$239="",1,0)</f>
        <v>0</v>
      </c>
    </row>
    <row r="646" spans="1:1">
      <c r="A646" s="255">
        <f>IF(ИП!$AI$239="",1,0)</f>
        <v>0</v>
      </c>
    </row>
    <row r="647" spans="1:1">
      <c r="A647" s="255">
        <f>IF(ИП!$AG$169="",1,0)</f>
        <v>0</v>
      </c>
    </row>
    <row r="648" spans="1:1">
      <c r="A648" s="255">
        <f>IF(ИП!$AI$169="",1,0)</f>
        <v>0</v>
      </c>
    </row>
    <row r="649" spans="1:1">
      <c r="A649" s="255">
        <f>IF(ИП!$AG$146="",1,0)</f>
        <v>0</v>
      </c>
    </row>
    <row r="650" spans="1:1">
      <c r="A650" s="255">
        <f>IF(ИП!$AI$146="",1,0)</f>
        <v>0</v>
      </c>
    </row>
    <row r="651" spans="1:1">
      <c r="A651" s="255">
        <f>IF(ИП!$AG$152="",1,0)</f>
        <v>0</v>
      </c>
    </row>
    <row r="652" spans="1:1">
      <c r="A652" s="255">
        <f>IF(ИП!$AI$152="",1,0)</f>
        <v>0</v>
      </c>
    </row>
    <row r="653" spans="1:1">
      <c r="A653" s="255">
        <f>IF(ИП!$AG$378="",1,0)</f>
        <v>0</v>
      </c>
    </row>
    <row r="654" spans="1:1">
      <c r="A654" s="255">
        <f>IF(ИП!$AI$378="",1,0)</f>
        <v>0</v>
      </c>
    </row>
    <row r="655" spans="1:1">
      <c r="A655" s="255">
        <f>IF(ИП!$AG$140="",1,0)</f>
        <v>0</v>
      </c>
    </row>
    <row r="656" spans="1:1">
      <c r="A656" s="255">
        <f>IF(ИП!$AI$140="",1,0)</f>
        <v>0</v>
      </c>
    </row>
    <row r="657" spans="1:1">
      <c r="A657" s="255">
        <f>IF(ИП!$AG$384="",1,0)</f>
        <v>0</v>
      </c>
    </row>
    <row r="658" spans="1:1">
      <c r="A658" s="255">
        <f>IF(ИП!$AI$384="",1,0)</f>
        <v>0</v>
      </c>
    </row>
    <row r="659" spans="1:1">
      <c r="A659" s="255">
        <f>IF(ИП!$AG$215="",1,0)</f>
        <v>0</v>
      </c>
    </row>
    <row r="660" spans="1:1">
      <c r="A660" s="255">
        <f>IF(ИП!$AI$215="",1,0)</f>
        <v>0</v>
      </c>
    </row>
    <row r="661" spans="1:1">
      <c r="A661" s="255">
        <f>IF(ИП!$AG$209="",1,0)</f>
        <v>0</v>
      </c>
    </row>
    <row r="662" spans="1:1">
      <c r="A662" s="255">
        <f>IF(ИП!$AI$209="",1,0)</f>
        <v>0</v>
      </c>
    </row>
    <row r="663" spans="1:1">
      <c r="A663" s="255">
        <f>IF(ИП!$AG$245="",1,0)</f>
        <v>0</v>
      </c>
    </row>
    <row r="664" spans="1:1">
      <c r="A664" s="255">
        <f>IF(ИП!$AI$245="",1,0)</f>
        <v>0</v>
      </c>
    </row>
  </sheetData>
  <sheetProtection formatColumns="0" formatRows="0"/>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
    <tabColor indexed="47"/>
  </sheetPr>
  <dimension ref="A1"/>
  <sheetViews>
    <sheetView showGridLines="0" zoomScaleNormal="100" workbookViewId="0"/>
  </sheetViews>
  <sheetFormatPr defaultColWidth="9.140625" defaultRowHeight="11.25"/>
  <cols>
    <col min="1" max="16384" width="9.140625" style="2"/>
  </cols>
  <sheetData/>
  <sheetProtection formatColumns="0" formatRows="0"/>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02">
    <tabColor theme="3" tint="0.59999389629810485"/>
  </sheetPr>
  <dimension ref="C1:M10"/>
  <sheetViews>
    <sheetView showGridLines="0" topLeftCell="C1" workbookViewId="0">
      <pane ySplit="8" topLeftCell="A9" activePane="bottomLeft" state="frozen"/>
      <selection activeCell="C4" sqref="C4"/>
      <selection pane="bottomLeft" activeCell="I9" sqref="I9"/>
    </sheetView>
  </sheetViews>
  <sheetFormatPr defaultRowHeight="11.25"/>
  <cols>
    <col min="1" max="2" width="0" hidden="1" customWidth="1"/>
    <col min="3" max="3" width="4.85546875" customWidth="1"/>
    <col min="5" max="6" width="39.42578125" customWidth="1"/>
    <col min="7" max="7" width="18.42578125" customWidth="1"/>
    <col min="8" max="8" width="48.42578125" customWidth="1"/>
    <col min="9" max="9" width="31.5703125" customWidth="1"/>
    <col min="10" max="10" width="32" customWidth="1"/>
  </cols>
  <sheetData>
    <row r="1" spans="3:13" hidden="1">
      <c r="D1" s="234"/>
      <c r="E1" s="234"/>
      <c r="F1" s="234"/>
      <c r="G1" s="234"/>
      <c r="H1" s="234"/>
      <c r="I1" s="261"/>
    </row>
    <row r="2" spans="3:13" hidden="1">
      <c r="D2" s="234"/>
      <c r="E2" s="234"/>
      <c r="F2" s="234"/>
      <c r="G2" s="234"/>
      <c r="H2" s="234"/>
    </row>
    <row r="3" spans="3:13" hidden="1">
      <c r="D3" s="234"/>
      <c r="E3" s="234"/>
      <c r="F3" s="234"/>
      <c r="G3" s="234"/>
      <c r="H3" s="234"/>
    </row>
    <row r="4" spans="3:13" ht="12.75">
      <c r="D4" s="215" t="s">
        <v>324</v>
      </c>
      <c r="E4" s="234"/>
      <c r="F4" s="234"/>
      <c r="G4" s="234"/>
      <c r="H4" s="234"/>
    </row>
    <row r="5" spans="3:13" ht="12.75">
      <c r="D5" s="204" t="str">
        <f>region_name &amp; " " &amp; org</f>
        <v>Ярославская область ООО "Рыбинская генерация"</v>
      </c>
      <c r="E5" s="234"/>
      <c r="F5" s="234"/>
      <c r="G5" s="234"/>
    </row>
    <row r="6" spans="3:13">
      <c r="D6" s="234"/>
      <c r="E6" s="234"/>
      <c r="F6" s="234"/>
      <c r="G6" s="234"/>
    </row>
    <row r="7" spans="3:13" ht="15" customHeight="1">
      <c r="C7" s="252" t="s">
        <v>268</v>
      </c>
      <c r="D7" s="227" t="s">
        <v>36</v>
      </c>
      <c r="E7" s="226" t="s">
        <v>157</v>
      </c>
      <c r="F7" s="226" t="s">
        <v>158</v>
      </c>
      <c r="G7" s="228" t="s">
        <v>159</v>
      </c>
      <c r="H7" s="235" t="s">
        <v>265</v>
      </c>
      <c r="I7" s="245" t="s">
        <v>331</v>
      </c>
    </row>
    <row r="8" spans="3:13" ht="15" hidden="1" customHeight="1">
      <c r="D8" s="98">
        <v>0</v>
      </c>
      <c r="E8" s="98"/>
      <c r="F8" s="114"/>
      <c r="G8" s="114"/>
    </row>
    <row r="9" spans="3:13" ht="15" customHeight="1">
      <c r="C9" s="318" t="s">
        <v>827</v>
      </c>
      <c r="D9" s="233">
        <v>1</v>
      </c>
      <c r="E9" s="265" t="s">
        <v>766</v>
      </c>
      <c r="F9" s="266" t="s">
        <v>766</v>
      </c>
      <c r="G9" s="267" t="s">
        <v>767</v>
      </c>
      <c r="H9" s="237" t="str">
        <f xml:space="preserve"> IFERROR(IF(LEN(G9)=0,"",VLOOKUP(G9,OKTMO_TYPE_LIST,2,FALSE)),"МО отсутствует")</f>
        <v>городской округ</v>
      </c>
      <c r="I9" s="246"/>
      <c r="J9" s="263" t="s">
        <v>337</v>
      </c>
      <c r="K9" s="264"/>
      <c r="L9" s="264"/>
      <c r="M9" s="264"/>
    </row>
    <row r="10" spans="3:13" ht="15" customHeight="1">
      <c r="D10" s="229"/>
      <c r="E10" s="232" t="s">
        <v>325</v>
      </c>
      <c r="F10" s="230"/>
      <c r="G10" s="230"/>
      <c r="H10" s="230"/>
      <c r="I10" s="231"/>
    </row>
  </sheetData>
  <sheetProtection password="FA9C" sheet="1" objects="1" scenarios="1" formatColumns="0" formatRows="0" autoFilter="0"/>
  <dataValidations count="2">
    <dataValidation type="list" allowBlank="1" showInputMessage="1" showErrorMessage="1" errorTitle="Ошибка" error="Выберите значение из списка" prompt="Выберите значение из списка" sqref="E9">
      <formula1>MR_LIST</formula1>
    </dataValidation>
    <dataValidation type="list" showInputMessage="1" showErrorMessage="1" errorTitle="Внимание" error="Пожалуйста, выберите МО из списка!" sqref="F9">
      <formula1>MO_LIST_19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_01">
    <tabColor theme="3" tint="0.39997558519241921"/>
  </sheetPr>
  <dimension ref="A1:LO398"/>
  <sheetViews>
    <sheetView showGridLines="0" topLeftCell="C1" zoomScaleNormal="100" workbookViewId="0">
      <selection activeCell="AK45" sqref="AK45"/>
    </sheetView>
  </sheetViews>
  <sheetFormatPr defaultColWidth="10.5703125" defaultRowHeight="11.25"/>
  <cols>
    <col min="1" max="2" width="9.140625" style="44" hidden="1" customWidth="1"/>
    <col min="3" max="3" width="4.85546875" style="44" customWidth="1"/>
    <col min="4" max="4" width="6.7109375" style="44" customWidth="1"/>
    <col min="5" max="5" width="29.7109375" style="44" customWidth="1"/>
    <col min="6" max="6" width="26.42578125" style="44" customWidth="1"/>
    <col min="7" max="10" width="25.85546875" style="44" customWidth="1"/>
    <col min="11" max="11" width="17.140625" style="44" customWidth="1"/>
    <col min="12" max="12" width="21.7109375" style="44" customWidth="1"/>
    <col min="13" max="13" width="12.28515625" style="44" customWidth="1"/>
    <col min="14" max="14" width="3.7109375" style="44" customWidth="1"/>
    <col min="15" max="15" width="7.28515625" style="44" customWidth="1"/>
    <col min="16" max="16" width="17.7109375" style="44" customWidth="1"/>
    <col min="17" max="20" width="19.28515625" style="44" customWidth="1"/>
    <col min="21" max="21" width="11.7109375" style="44" customWidth="1"/>
    <col min="22" max="22" width="19.28515625" style="44" customWidth="1"/>
    <col min="23" max="23" width="11.7109375" style="44" customWidth="1"/>
    <col min="24" max="24" width="31" style="44" customWidth="1"/>
    <col min="25" max="25" width="12.140625" style="44" customWidth="1"/>
    <col min="26" max="27" width="19.28515625" style="44" customWidth="1"/>
    <col min="28" max="28" width="11.7109375" style="44" customWidth="1"/>
    <col min="29" max="29" width="19.28515625" style="44" customWidth="1"/>
    <col min="30" max="30" width="11.7109375" style="44" customWidth="1"/>
    <col min="31" max="31" width="3.7109375" style="44" customWidth="1"/>
    <col min="32" max="32" width="9.42578125" style="44" customWidth="1"/>
    <col min="33" max="33" width="44.5703125" style="44" customWidth="1"/>
    <col min="34" max="34" width="14.5703125" style="44" customWidth="1"/>
    <col min="35" max="35" width="36.28515625" style="44" customWidth="1"/>
    <col min="36" max="37" width="14.5703125" style="44" customWidth="1"/>
    <col min="38" max="38" width="36.28515625" style="44" customWidth="1"/>
    <col min="39" max="39" width="25.7109375" style="44" customWidth="1"/>
    <col min="40" max="41" width="14.7109375" style="44" customWidth="1"/>
    <col min="42" max="63" width="21.7109375" style="44" customWidth="1"/>
    <col min="64" max="64" width="21.7109375" style="44" hidden="1" customWidth="1"/>
    <col min="65" max="65" width="21.7109375" hidden="1" customWidth="1"/>
    <col min="66" max="69" width="23.85546875" style="44" customWidth="1"/>
    <col min="70" max="16384" width="10.5703125" style="44"/>
  </cols>
  <sheetData>
    <row r="1" spans="3:327" ht="16.5" customHeight="1">
      <c r="HX1" s="325"/>
      <c r="LO1" s="325"/>
    </row>
    <row r="2" spans="3:327" ht="16.5" customHeight="1"/>
    <row r="3" spans="3:327">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08" t="str">
        <f>"Размер средств по инвестиционной программе, учтенных в НВВ на " &amp; god &amp; " год, тыс.руб."</f>
        <v>Размер средств по инвестиционной программе, учтенных в НВВ на 2019 год, тыс.руб.</v>
      </c>
      <c r="AE3" s="408"/>
      <c r="AF3" s="408"/>
      <c r="AG3" s="408"/>
      <c r="AH3" s="408"/>
      <c r="AI3" s="408"/>
      <c r="AJ3" s="408"/>
      <c r="AK3" s="408"/>
      <c r="AL3" s="408"/>
      <c r="AM3" s="408"/>
      <c r="AN3" s="408"/>
      <c r="AO3" s="408"/>
      <c r="AP3" s="408"/>
      <c r="AQ3" s="304">
        <f>AU9</f>
        <v>0</v>
      </c>
      <c r="AR3" s="46"/>
      <c r="AS3" s="46"/>
      <c r="AT3" s="46"/>
      <c r="AU3" s="46"/>
      <c r="AV3" s="46"/>
      <c r="AW3" s="46"/>
      <c r="AX3" s="46"/>
      <c r="AY3" s="46"/>
      <c r="AZ3" s="46"/>
      <c r="BA3" s="46"/>
      <c r="BB3" s="46"/>
      <c r="BC3" s="53"/>
      <c r="BD3" s="53"/>
      <c r="BE3" s="53"/>
      <c r="BF3" s="53"/>
      <c r="BG3" s="53"/>
      <c r="BH3" s="53"/>
      <c r="BI3" s="53"/>
      <c r="BJ3" s="53"/>
      <c r="BK3" s="53"/>
      <c r="BL3" s="53"/>
    </row>
    <row r="4" spans="3:327" ht="12.75" customHeight="1">
      <c r="C4" s="45"/>
      <c r="D4" s="215" t="str">
        <f xml:space="preserve"> "Справка о финансировании в тыс.руб " &amp; IF(nds = "да", "(c НДС)", "(без НДС)")</f>
        <v>Справка о финансировании в тыс.руб (c НДС)</v>
      </c>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408" t="str">
        <f>"Размер средств, исключаемых из НВВ на " &amp; god &amp; " год, в связи с неисполнением ИП, тыс. руб."</f>
        <v>Размер средств, исключаемых из НВВ на 2019 год, в связи с неисполнением ИП, тыс. руб.</v>
      </c>
      <c r="AE4" s="408"/>
      <c r="AF4" s="408"/>
      <c r="AG4" s="408"/>
      <c r="AH4" s="408"/>
      <c r="AI4" s="408"/>
      <c r="AJ4" s="408"/>
      <c r="AK4" s="408"/>
      <c r="AL4" s="408"/>
      <c r="AM4" s="408"/>
      <c r="AN4" s="408"/>
      <c r="AO4" s="408"/>
      <c r="AP4" s="408"/>
      <c r="AQ4" s="313">
        <f>AU9</f>
        <v>0</v>
      </c>
      <c r="AR4" s="54"/>
      <c r="AS4" s="54"/>
      <c r="AT4" s="54"/>
      <c r="AU4" s="54"/>
      <c r="AV4" s="54"/>
      <c r="AW4" s="54"/>
      <c r="AX4" s="54"/>
      <c r="AY4" s="54"/>
      <c r="AZ4" s="54"/>
      <c r="BA4" s="54"/>
      <c r="BB4" s="54"/>
      <c r="BC4" s="47"/>
      <c r="BD4" s="47"/>
    </row>
    <row r="5" spans="3:327" ht="12.75">
      <c r="C5" s="45"/>
      <c r="D5" s="204" t="str">
        <f>region_name &amp; " " &amp; org</f>
        <v>Ярославская область ООО "Рыбинская генерация"</v>
      </c>
      <c r="E5" s="205"/>
      <c r="F5" s="205"/>
      <c r="G5" s="205"/>
      <c r="H5" s="205"/>
      <c r="I5" s="205"/>
      <c r="J5" s="205"/>
      <c r="K5" s="205"/>
      <c r="L5" s="205"/>
      <c r="M5" s="205"/>
      <c r="N5" s="205"/>
      <c r="O5" s="205"/>
      <c r="P5" s="205"/>
      <c r="Q5" s="205"/>
      <c r="R5" s="205"/>
      <c r="S5" s="205"/>
      <c r="T5" s="205"/>
      <c r="U5" s="205"/>
      <c r="V5" s="205"/>
      <c r="W5" s="205"/>
      <c r="X5" s="205"/>
      <c r="Y5" s="205"/>
      <c r="Z5" s="205"/>
      <c r="AA5" s="248"/>
      <c r="AB5" s="248"/>
      <c r="AC5" s="248"/>
      <c r="AD5" s="408" t="s">
        <v>387</v>
      </c>
      <c r="AE5" s="408"/>
      <c r="AF5" s="408"/>
      <c r="AG5" s="408"/>
      <c r="AH5" s="408"/>
      <c r="AI5" s="408"/>
      <c r="AJ5" s="408"/>
      <c r="AK5" s="408"/>
      <c r="AL5" s="408"/>
      <c r="AM5" s="408"/>
      <c r="AN5" s="408"/>
      <c r="AO5" s="408"/>
      <c r="AP5" s="408"/>
      <c r="AQ5" s="103">
        <f>ip_cost</f>
        <v>13278.56</v>
      </c>
      <c r="AR5" s="288"/>
      <c r="AS5" s="51"/>
      <c r="AT5" s="51"/>
      <c r="AU5" s="48"/>
      <c r="AV5" s="51"/>
      <c r="AW5" s="51"/>
      <c r="AX5" s="51"/>
      <c r="AY5" s="51"/>
      <c r="AZ5" s="51"/>
      <c r="BA5" s="51"/>
      <c r="BB5" s="51"/>
      <c r="BC5" s="47"/>
      <c r="BD5" s="47"/>
    </row>
    <row r="6" spans="3:327">
      <c r="C6" s="45"/>
      <c r="D6" s="4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286"/>
      <c r="AG6" s="286"/>
      <c r="AH6" s="286"/>
      <c r="AI6" s="286"/>
      <c r="AJ6" s="286"/>
      <c r="AK6" s="286"/>
      <c r="AL6" s="286"/>
      <c r="AM6" s="286"/>
      <c r="AN6" s="286"/>
      <c r="AO6" s="286"/>
      <c r="AP6" s="286"/>
      <c r="AQ6" s="289"/>
      <c r="AR6" s="286"/>
      <c r="AS6" s="286"/>
      <c r="AT6" s="286"/>
      <c r="AU6" s="303"/>
      <c r="AV6" s="286"/>
      <c r="AW6" s="286"/>
      <c r="AX6" s="286"/>
      <c r="AY6" s="286"/>
      <c r="AZ6" s="286"/>
      <c r="BA6" s="286"/>
      <c r="BB6" s="286"/>
      <c r="BC6" s="45"/>
      <c r="BD6" s="45"/>
      <c r="BE6" s="48"/>
      <c r="BF6" s="48"/>
      <c r="BG6" s="48"/>
      <c r="BH6" s="48"/>
      <c r="BI6" s="48"/>
      <c r="BJ6" s="48"/>
      <c r="BK6" s="48"/>
      <c r="BL6" s="48"/>
      <c r="BM6" s="284"/>
    </row>
    <row r="7" spans="3:327" ht="24" customHeight="1">
      <c r="C7" s="45"/>
      <c r="D7" s="417" t="s">
        <v>36</v>
      </c>
      <c r="E7" s="417" t="s">
        <v>195</v>
      </c>
      <c r="F7" s="417" t="s">
        <v>196</v>
      </c>
      <c r="G7" s="413" t="s">
        <v>163</v>
      </c>
      <c r="H7" s="406" t="s">
        <v>315</v>
      </c>
      <c r="I7" s="419"/>
      <c r="J7" s="419"/>
      <c r="K7" s="413" t="s">
        <v>254</v>
      </c>
      <c r="L7" s="406" t="s">
        <v>266</v>
      </c>
      <c r="M7" s="413" t="s">
        <v>267</v>
      </c>
      <c r="N7" s="409" t="s">
        <v>316</v>
      </c>
      <c r="O7" s="410"/>
      <c r="P7" s="406" t="s">
        <v>281</v>
      </c>
      <c r="Q7" s="406" t="s">
        <v>309</v>
      </c>
      <c r="R7" s="406" t="s">
        <v>310</v>
      </c>
      <c r="S7" s="406" t="s">
        <v>311</v>
      </c>
      <c r="T7" s="419"/>
      <c r="U7" s="419"/>
      <c r="V7" s="419"/>
      <c r="W7" s="419"/>
      <c r="X7" s="419"/>
      <c r="Y7" s="419"/>
      <c r="Z7" s="406" t="s">
        <v>315</v>
      </c>
      <c r="AA7" s="419"/>
      <c r="AB7" s="419"/>
      <c r="AC7" s="419"/>
      <c r="AD7" s="419"/>
      <c r="AE7" s="409" t="s">
        <v>317</v>
      </c>
      <c r="AF7" s="410"/>
      <c r="AG7" s="413" t="s">
        <v>161</v>
      </c>
      <c r="AH7" s="406" t="s">
        <v>369</v>
      </c>
      <c r="AI7" s="406" t="s">
        <v>375</v>
      </c>
      <c r="AJ7" s="406" t="s">
        <v>373</v>
      </c>
      <c r="AK7" s="406" t="s">
        <v>374</v>
      </c>
      <c r="AL7" s="406" t="s">
        <v>376</v>
      </c>
      <c r="AM7" s="406" t="s">
        <v>377</v>
      </c>
      <c r="AN7" s="406" t="s">
        <v>378</v>
      </c>
      <c r="AO7" s="406" t="s">
        <v>379</v>
      </c>
      <c r="AP7" s="406" t="s">
        <v>283</v>
      </c>
      <c r="AQ7" s="406" t="s">
        <v>299</v>
      </c>
      <c r="AR7" s="406" t="s">
        <v>346</v>
      </c>
      <c r="AS7" s="406" t="s">
        <v>301</v>
      </c>
      <c r="AT7" s="406" t="s">
        <v>302</v>
      </c>
      <c r="AU7" s="406" t="str">
        <f>"Размер средств, исключаемых из НВВ на " &amp; god &amp; " год, в связи с неисполнением ИП"</f>
        <v>Размер средств, исключаемых из НВВ на 2019 год, в связи с неисполнением ИП</v>
      </c>
      <c r="AV7" s="285" t="str">
        <f>"Утверждено на " &amp; god &amp; " (план)"</f>
        <v>Утверждено на 2019 (план)</v>
      </c>
      <c r="AW7" s="285" t="str">
        <f>"Утверждено на " &amp; god &amp; " (корректировка)"</f>
        <v>Утверждено на 2019 (корректировка)</v>
      </c>
      <c r="AX7" s="285" t="str">
        <f>"Утверждено на " &amp; god &amp; " (дельта)"</f>
        <v>Утверждено на 2019 (дельта)</v>
      </c>
      <c r="AY7" s="285" t="str">
        <f>"Утверждено на " &amp; god+1 &amp; " (план)"</f>
        <v>Утверждено на 2020 (план)</v>
      </c>
      <c r="AZ7" s="285" t="str">
        <f>"Утверждено на " &amp; god+1 &amp; " (корректировка)"</f>
        <v>Утверждено на 2020 (корректировка)</v>
      </c>
      <c r="BA7" s="285" t="str">
        <f>"Утверждено на " &amp; god+1 &amp; " (дельта)"</f>
        <v>Утверждено на 2020 (дельта)</v>
      </c>
      <c r="BB7" s="285" t="str">
        <f>"Утверждено на " &amp; god+2 &amp; " (план)"</f>
        <v>Утверждено на 2021 (план)</v>
      </c>
      <c r="BC7" s="285" t="str">
        <f>"Утверждено на " &amp; god+2 &amp; " (корректировка)"</f>
        <v>Утверждено на 2021 (корректировка)</v>
      </c>
      <c r="BD7" s="285" t="str">
        <f>"Утверждено на " &amp; god+2 &amp; " (дельта)"</f>
        <v>Утверждено на 2021 (дельта)</v>
      </c>
      <c r="BE7" s="285" t="str">
        <f>"Утверждено на " &amp; god+3 &amp; " (план)"</f>
        <v>Утверждено на 2022 (план)</v>
      </c>
      <c r="BF7" s="285" t="str">
        <f>"Утверждено на " &amp; god+3 &amp; " (корректировка)"</f>
        <v>Утверждено на 2022 (корректировка)</v>
      </c>
      <c r="BG7" s="285" t="str">
        <f>"Утверждено на " &amp; god+3 &amp; " (дельта)"</f>
        <v>Утверждено на 2022 (дельта)</v>
      </c>
      <c r="BH7" s="285" t="str">
        <f>"Утверждено на " &amp; god+4 &amp; " (план)"</f>
        <v>Утверждено на 2023 (план)</v>
      </c>
      <c r="BI7" s="285" t="str">
        <f>"Утверждено на " &amp; god+4 &amp; " (корректировка)"</f>
        <v>Утверждено на 2023 (корректировка)</v>
      </c>
      <c r="BJ7" s="285" t="str">
        <f>"Утверждено на " &amp; god+4 &amp; " (дельта)"</f>
        <v>Утверждено на 2023 (дельта)</v>
      </c>
      <c r="BK7" s="406" t="str">
        <f>"Утверждено на оставшийся период (план)"</f>
        <v>Утверждено на оставшийся период (план)</v>
      </c>
      <c r="BL7" s="406" t="str">
        <f>"Утверждено на оставшийся период (корректировка)"</f>
        <v>Утверждено на оставшийся период (корректировка)</v>
      </c>
      <c r="BM7" s="406" t="str">
        <f>"Утверждено на оставшийся период (дельта)"</f>
        <v>Утверждено на оставшийся период (дельта)</v>
      </c>
      <c r="BN7" s="144"/>
      <c r="BO7" s="145"/>
    </row>
    <row r="8" spans="3:327" ht="24" customHeight="1">
      <c r="C8" s="45"/>
      <c r="D8" s="418"/>
      <c r="E8" s="418"/>
      <c r="F8" s="418"/>
      <c r="G8" s="414"/>
      <c r="H8" s="285" t="s">
        <v>157</v>
      </c>
      <c r="I8" s="285" t="s">
        <v>158</v>
      </c>
      <c r="J8" s="285" t="s">
        <v>159</v>
      </c>
      <c r="K8" s="414"/>
      <c r="L8" s="407"/>
      <c r="M8" s="414"/>
      <c r="N8" s="411"/>
      <c r="O8" s="412"/>
      <c r="P8" s="407"/>
      <c r="Q8" s="407"/>
      <c r="R8" s="407"/>
      <c r="S8" s="285" t="s">
        <v>157</v>
      </c>
      <c r="T8" s="285" t="s">
        <v>158</v>
      </c>
      <c r="U8" s="285" t="s">
        <v>159</v>
      </c>
      <c r="V8" s="285" t="s">
        <v>312</v>
      </c>
      <c r="W8" s="285" t="s">
        <v>159</v>
      </c>
      <c r="X8" s="285" t="s">
        <v>313</v>
      </c>
      <c r="Y8" s="285" t="s">
        <v>314</v>
      </c>
      <c r="Z8" s="285" t="s">
        <v>157</v>
      </c>
      <c r="AA8" s="285" t="s">
        <v>158</v>
      </c>
      <c r="AB8" s="285" t="s">
        <v>159</v>
      </c>
      <c r="AC8" s="285" t="s">
        <v>312</v>
      </c>
      <c r="AD8" s="285" t="s">
        <v>159</v>
      </c>
      <c r="AE8" s="411"/>
      <c r="AF8" s="412"/>
      <c r="AG8" s="414"/>
      <c r="AH8" s="407"/>
      <c r="AI8" s="407"/>
      <c r="AJ8" s="407"/>
      <c r="AK8" s="407"/>
      <c r="AL8" s="407"/>
      <c r="AM8" s="407"/>
      <c r="AN8" s="407"/>
      <c r="AO8" s="407"/>
      <c r="AP8" s="414"/>
      <c r="AQ8" s="407"/>
      <c r="AR8" s="407"/>
      <c r="AS8" s="407"/>
      <c r="AT8" s="407"/>
      <c r="AU8" s="407"/>
      <c r="AV8" s="285" t="s">
        <v>141</v>
      </c>
      <c r="AW8" s="285" t="s">
        <v>141</v>
      </c>
      <c r="AX8" s="285" t="s">
        <v>141</v>
      </c>
      <c r="AY8" s="285" t="s">
        <v>141</v>
      </c>
      <c r="AZ8" s="285" t="s">
        <v>141</v>
      </c>
      <c r="BA8" s="285" t="s">
        <v>141</v>
      </c>
      <c r="BB8" s="285" t="s">
        <v>141</v>
      </c>
      <c r="BC8" s="285" t="s">
        <v>141</v>
      </c>
      <c r="BD8" s="285" t="s">
        <v>141</v>
      </c>
      <c r="BE8" s="285" t="s">
        <v>141</v>
      </c>
      <c r="BF8" s="285" t="s">
        <v>141</v>
      </c>
      <c r="BG8" s="285" t="s">
        <v>141</v>
      </c>
      <c r="BH8" s="285" t="s">
        <v>141</v>
      </c>
      <c r="BI8" s="285" t="s">
        <v>141</v>
      </c>
      <c r="BJ8" s="285" t="s">
        <v>141</v>
      </c>
      <c r="BK8" s="407"/>
      <c r="BL8" s="407"/>
      <c r="BM8" s="407"/>
      <c r="BN8" s="144"/>
      <c r="BO8" s="145"/>
    </row>
    <row r="9" spans="3:327" ht="15" hidden="1" customHeight="1">
      <c r="C9" s="45"/>
      <c r="D9" s="55"/>
      <c r="E9" s="96"/>
      <c r="F9" s="96"/>
      <c r="G9" s="56"/>
      <c r="H9" s="56"/>
      <c r="I9" s="56"/>
      <c r="J9" s="56"/>
      <c r="K9" s="56"/>
      <c r="L9" s="56"/>
      <c r="M9" s="56"/>
      <c r="N9" s="56"/>
      <c r="O9" s="56"/>
      <c r="P9" s="56"/>
      <c r="Q9" s="56"/>
      <c r="R9" s="56"/>
      <c r="S9" s="56"/>
      <c r="T9" s="56"/>
      <c r="U9" s="56"/>
      <c r="V9" s="56"/>
      <c r="W9" s="56"/>
      <c r="X9" s="56"/>
      <c r="Y9" s="56"/>
      <c r="Z9" s="56"/>
      <c r="AA9" s="56"/>
      <c r="AB9" s="56"/>
      <c r="AC9" s="56"/>
      <c r="AD9" s="56"/>
      <c r="AE9" s="56"/>
      <c r="AF9" s="56"/>
      <c r="AG9" s="278" t="s">
        <v>370</v>
      </c>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99"/>
    </row>
    <row r="10" spans="3:327" hidden="1">
      <c r="C10" s="45"/>
      <c r="D10" s="290"/>
      <c r="E10" s="48"/>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01"/>
      <c r="AF10" s="287"/>
      <c r="AG10" s="201" t="s">
        <v>141</v>
      </c>
      <c r="AH10" s="287"/>
      <c r="AI10" s="287"/>
      <c r="AJ10" s="287"/>
      <c r="AK10" s="287"/>
      <c r="AL10" s="287"/>
      <c r="AM10" s="287"/>
      <c r="AN10" s="287"/>
      <c r="AO10" s="287"/>
      <c r="AP10" s="287"/>
      <c r="AQ10" s="100">
        <f t="shared" ref="AQ10:AQ26" si="0">SUM(AT10,AV10,AY10,BB10,BE10,BH10,BK10)</f>
        <v>984676.679</v>
      </c>
      <c r="AR10" s="100">
        <f t="shared" ref="AR10:AR26" si="1">SUM(AT10,AW10,AZ10,BC10,BF10,BI10,BL10)</f>
        <v>0</v>
      </c>
      <c r="AS10" s="100">
        <f t="shared" ref="AS10:AS26" si="2">AQ10-AR10</f>
        <v>984676.679</v>
      </c>
      <c r="AT10" s="101">
        <f>AT11+AT16+AT20+AT24</f>
        <v>0</v>
      </c>
      <c r="AU10" s="101">
        <f>AU11+AU16+AU20+AU24</f>
        <v>0</v>
      </c>
      <c r="AV10" s="101">
        <f>AV11+AV16+AV20+AV24</f>
        <v>37074.36</v>
      </c>
      <c r="AW10" s="101">
        <f>AW11+AW16+AW20+AW24</f>
        <v>0</v>
      </c>
      <c r="AX10" s="101">
        <f t="shared" ref="AX10:AX26" si="3">AV10-AW10</f>
        <v>37074.36</v>
      </c>
      <c r="AY10" s="101">
        <f>AY11+AY16+AY20+AY24</f>
        <v>109585.35</v>
      </c>
      <c r="AZ10" s="101">
        <f>AZ11+AZ16+AZ20+AZ24</f>
        <v>0</v>
      </c>
      <c r="BA10" s="101">
        <f t="shared" ref="BA10:BA26" si="4">AY10-AZ10</f>
        <v>109585.35</v>
      </c>
      <c r="BB10" s="101">
        <f>BB11+BB16+BB20+BB24</f>
        <v>108635.609</v>
      </c>
      <c r="BC10" s="101">
        <f>BC11+BC16+BC20+BC24</f>
        <v>0</v>
      </c>
      <c r="BD10" s="101">
        <f t="shared" ref="BD10:BD26" si="5">BB10-BC10</f>
        <v>108635.609</v>
      </c>
      <c r="BE10" s="101">
        <f>BE11+BE16+BE20+BE24</f>
        <v>110094.00000000001</v>
      </c>
      <c r="BF10" s="101">
        <f>BF11+BF16+BF20+BF24</f>
        <v>0</v>
      </c>
      <c r="BG10" s="101">
        <f t="shared" ref="BG10:BG26" si="6">BE10-BF10</f>
        <v>110094.00000000001</v>
      </c>
      <c r="BH10" s="101">
        <f>BH11+BH16+BH20+BH24</f>
        <v>108116.56</v>
      </c>
      <c r="BI10" s="101">
        <f>BI11+BI16+BI20+BI24</f>
        <v>0</v>
      </c>
      <c r="BJ10" s="101">
        <f t="shared" ref="BJ10:BJ26" si="7">BH10-BI10</f>
        <v>108116.56</v>
      </c>
      <c r="BK10" s="101">
        <f>BK11+BK16+BK20+BK24</f>
        <v>511170.79999999993</v>
      </c>
      <c r="BL10" s="101">
        <f>BL11+BL16+BL20+BL24</f>
        <v>0</v>
      </c>
      <c r="BM10" s="100">
        <f>BK10-BL10</f>
        <v>511170.79999999993</v>
      </c>
      <c r="BN10" s="146"/>
      <c r="BO10" s="147"/>
    </row>
    <row r="11" spans="3:327" hidden="1">
      <c r="C11" s="45"/>
      <c r="D11" s="291"/>
      <c r="E11" s="10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01"/>
      <c r="AF11" s="292">
        <v>1</v>
      </c>
      <c r="AG11" s="201" t="s">
        <v>218</v>
      </c>
      <c r="AH11" s="287"/>
      <c r="AI11" s="287"/>
      <c r="AJ11" s="287"/>
      <c r="AK11" s="287"/>
      <c r="AL11" s="287"/>
      <c r="AM11" s="287"/>
      <c r="AN11" s="287"/>
      <c r="AO11" s="287"/>
      <c r="AP11" s="275"/>
      <c r="AQ11" s="100">
        <f t="shared" si="0"/>
        <v>867517.33899999992</v>
      </c>
      <c r="AR11" s="100">
        <f t="shared" si="1"/>
        <v>0</v>
      </c>
      <c r="AS11" s="100">
        <f t="shared" si="2"/>
        <v>867517.33899999992</v>
      </c>
      <c r="AT11" s="102">
        <f>AT12+AT13+AT14+AT15</f>
        <v>0</v>
      </c>
      <c r="AU11" s="102">
        <f>AU12+AU13+AU14+AU15</f>
        <v>0</v>
      </c>
      <c r="AV11" s="102">
        <f>AV12+AV13+AV14+AV15</f>
        <v>37074.36</v>
      </c>
      <c r="AW11" s="102">
        <f>AW12+AW13+AW14+AW15</f>
        <v>0</v>
      </c>
      <c r="AX11" s="101">
        <f t="shared" si="3"/>
        <v>37074.36</v>
      </c>
      <c r="AY11" s="102">
        <f>AY12+AY13+AY14+AY15</f>
        <v>79686.92</v>
      </c>
      <c r="AZ11" s="102">
        <f>AZ12+AZ13+AZ14+AZ15</f>
        <v>0</v>
      </c>
      <c r="BA11" s="101">
        <f t="shared" si="4"/>
        <v>79686.92</v>
      </c>
      <c r="BB11" s="102">
        <f>BB12+BB13+BB14+BB15</f>
        <v>86766.918999999994</v>
      </c>
      <c r="BC11" s="102">
        <f>BC12+BC13+BC14+BC15</f>
        <v>0</v>
      </c>
      <c r="BD11" s="101">
        <f t="shared" si="5"/>
        <v>86766.918999999994</v>
      </c>
      <c r="BE11" s="102">
        <f>BE12+BE13+BE14+BE15</f>
        <v>90229.920000000013</v>
      </c>
      <c r="BF11" s="102">
        <f>BF12+BF13+BF14+BF15</f>
        <v>0</v>
      </c>
      <c r="BG11" s="101">
        <f t="shared" si="6"/>
        <v>90229.920000000013</v>
      </c>
      <c r="BH11" s="102">
        <f>BH12+BH13+BH14+BH15</f>
        <v>98029.9</v>
      </c>
      <c r="BI11" s="102">
        <f>BI12+BI13+BI14+BI15</f>
        <v>0</v>
      </c>
      <c r="BJ11" s="101">
        <f t="shared" si="7"/>
        <v>98029.9</v>
      </c>
      <c r="BK11" s="102">
        <f>BK12+BK13+BK14+BK15</f>
        <v>475729.31999999995</v>
      </c>
      <c r="BL11" s="102">
        <f>BL12+BL13+BL14+BL15</f>
        <v>0</v>
      </c>
      <c r="BM11" s="100">
        <f t="shared" ref="BM11:BM26" si="8">BK11-BL11</f>
        <v>475729.31999999995</v>
      </c>
      <c r="BN11" s="99"/>
      <c r="BO11" s="48"/>
    </row>
    <row r="12" spans="3:327" ht="11.25" hidden="1" customHeight="1">
      <c r="C12" s="45"/>
      <c r="D12" s="293"/>
      <c r="E12" s="107"/>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5"/>
      <c r="AF12" s="296" t="s">
        <v>219</v>
      </c>
      <c r="AG12" s="297" t="s">
        <v>240</v>
      </c>
      <c r="AH12" s="276"/>
      <c r="AI12" s="276"/>
      <c r="AJ12" s="276"/>
      <c r="AK12" s="276"/>
      <c r="AL12" s="276"/>
      <c r="AM12" s="276"/>
      <c r="AN12" s="276"/>
      <c r="AO12" s="276"/>
      <c r="AP12" s="276"/>
      <c r="AQ12" s="103">
        <f t="shared" si="0"/>
        <v>596180.23</v>
      </c>
      <c r="AR12" s="103">
        <f t="shared" si="1"/>
        <v>0</v>
      </c>
      <c r="AS12" s="103">
        <f t="shared" si="2"/>
        <v>596180.23</v>
      </c>
      <c r="AT12" s="104">
        <f>SUMIF($AG$49:$AG$397,$AG12,AT$49:AT$397)</f>
        <v>0</v>
      </c>
      <c r="AU12" s="104">
        <f t="shared" ref="AU12:AW15" si="9">SUMIF($BR$49:$BR$397,$BR12,AU$49:AU$397)</f>
        <v>0</v>
      </c>
      <c r="AV12" s="104">
        <f t="shared" si="9"/>
        <v>37074.36</v>
      </c>
      <c r="AW12" s="104">
        <f t="shared" si="9"/>
        <v>0</v>
      </c>
      <c r="AX12" s="194">
        <f t="shared" si="3"/>
        <v>37074.36</v>
      </c>
      <c r="AY12" s="104">
        <f t="shared" ref="AY12:AZ15" si="10">SUMIF($BR$49:$BR$397,$BR12,AY$49:AY$397)</f>
        <v>23880</v>
      </c>
      <c r="AZ12" s="104">
        <f t="shared" si="10"/>
        <v>0</v>
      </c>
      <c r="BA12" s="194">
        <f t="shared" si="4"/>
        <v>23880</v>
      </c>
      <c r="BB12" s="104">
        <f t="shared" ref="BB12:BC15" si="11">SUMIF($BR$49:$BR$397,$BR12,BB$49:BB$397)</f>
        <v>30959.999999999996</v>
      </c>
      <c r="BC12" s="104">
        <f t="shared" si="11"/>
        <v>0</v>
      </c>
      <c r="BD12" s="194">
        <f t="shared" si="5"/>
        <v>30959.999999999996</v>
      </c>
      <c r="BE12" s="104">
        <f t="shared" ref="BE12:BF15" si="12">SUMIF($BR$49:$BR$397,$BR12,BE$49:BE$397)</f>
        <v>34422.990000000005</v>
      </c>
      <c r="BF12" s="104">
        <f t="shared" si="12"/>
        <v>0</v>
      </c>
      <c r="BG12" s="194">
        <f t="shared" si="6"/>
        <v>34422.990000000005</v>
      </c>
      <c r="BH12" s="104">
        <f t="shared" ref="BH12:BI15" si="13">SUMIF($BR$49:$BR$397,$BR12,BH$49:BH$397)</f>
        <v>42222.98</v>
      </c>
      <c r="BI12" s="104">
        <f t="shared" si="13"/>
        <v>0</v>
      </c>
      <c r="BJ12" s="194">
        <f t="shared" si="7"/>
        <v>42222.98</v>
      </c>
      <c r="BK12" s="104">
        <f t="shared" ref="BK12:BL15" si="14">SUMIF($BR$49:$BR$397,$BR12,BK$49:BK$397)</f>
        <v>427619.89999999997</v>
      </c>
      <c r="BL12" s="104">
        <f t="shared" si="14"/>
        <v>0</v>
      </c>
      <c r="BM12" s="103">
        <f t="shared" si="8"/>
        <v>427619.89999999997</v>
      </c>
      <c r="BN12" s="99"/>
      <c r="BO12" s="48"/>
      <c r="BR12" s="249" t="str">
        <f>AG12 &amp; "0"</f>
        <v>Прибыль направляемая на инвестиции0</v>
      </c>
    </row>
    <row r="13" spans="3:327" hidden="1">
      <c r="C13" s="45"/>
      <c r="D13" s="293"/>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290"/>
      <c r="AF13" s="296" t="s">
        <v>220</v>
      </c>
      <c r="AG13" s="298" t="s">
        <v>221</v>
      </c>
      <c r="AH13" s="277"/>
      <c r="AI13" s="277"/>
      <c r="AJ13" s="277"/>
      <c r="AK13" s="277"/>
      <c r="AL13" s="277"/>
      <c r="AM13" s="277"/>
      <c r="AN13" s="277"/>
      <c r="AO13" s="277"/>
      <c r="AP13" s="277"/>
      <c r="AQ13" s="103">
        <f t="shared" si="0"/>
        <v>271337.109</v>
      </c>
      <c r="AR13" s="103">
        <f t="shared" si="1"/>
        <v>0</v>
      </c>
      <c r="AS13" s="103">
        <f t="shared" si="2"/>
        <v>271337.109</v>
      </c>
      <c r="AT13" s="104">
        <f>SUMIF($AG$49:$AG$397,$AG13,AT$49:AT$397)</f>
        <v>0</v>
      </c>
      <c r="AU13" s="104">
        <f t="shared" si="9"/>
        <v>0</v>
      </c>
      <c r="AV13" s="104">
        <f t="shared" si="9"/>
        <v>0</v>
      </c>
      <c r="AW13" s="104">
        <f t="shared" si="9"/>
        <v>0</v>
      </c>
      <c r="AX13" s="194">
        <f t="shared" si="3"/>
        <v>0</v>
      </c>
      <c r="AY13" s="104">
        <f t="shared" si="10"/>
        <v>55806.92</v>
      </c>
      <c r="AZ13" s="104">
        <f t="shared" si="10"/>
        <v>0</v>
      </c>
      <c r="BA13" s="194">
        <f t="shared" si="4"/>
        <v>55806.92</v>
      </c>
      <c r="BB13" s="104">
        <f t="shared" si="11"/>
        <v>55806.918999999994</v>
      </c>
      <c r="BC13" s="104">
        <f t="shared" si="11"/>
        <v>0</v>
      </c>
      <c r="BD13" s="194">
        <f t="shared" si="5"/>
        <v>55806.918999999994</v>
      </c>
      <c r="BE13" s="104">
        <f t="shared" si="12"/>
        <v>55806.93</v>
      </c>
      <c r="BF13" s="104">
        <f t="shared" si="12"/>
        <v>0</v>
      </c>
      <c r="BG13" s="194">
        <f t="shared" si="6"/>
        <v>55806.93</v>
      </c>
      <c r="BH13" s="104">
        <f t="shared" si="13"/>
        <v>55806.92</v>
      </c>
      <c r="BI13" s="104">
        <f t="shared" si="13"/>
        <v>0</v>
      </c>
      <c r="BJ13" s="194">
        <f t="shared" si="7"/>
        <v>55806.92</v>
      </c>
      <c r="BK13" s="104">
        <f t="shared" si="14"/>
        <v>48109.42</v>
      </c>
      <c r="BL13" s="104">
        <f t="shared" si="14"/>
        <v>0</v>
      </c>
      <c r="BM13" s="103">
        <f t="shared" si="8"/>
        <v>48109.42</v>
      </c>
      <c r="BN13" s="99"/>
      <c r="BO13" s="48"/>
      <c r="BR13" s="249" t="str">
        <f>AG13 &amp; "0"</f>
        <v>Амортизационные отчисления0</v>
      </c>
    </row>
    <row r="14" spans="3:327" hidden="1">
      <c r="C14" s="45"/>
      <c r="D14" s="293"/>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290"/>
      <c r="AF14" s="296" t="s">
        <v>222</v>
      </c>
      <c r="AG14" s="298" t="s">
        <v>223</v>
      </c>
      <c r="AH14" s="277"/>
      <c r="AI14" s="277"/>
      <c r="AJ14" s="277"/>
      <c r="AK14" s="277"/>
      <c r="AL14" s="277"/>
      <c r="AM14" s="277"/>
      <c r="AN14" s="277"/>
      <c r="AO14" s="277"/>
      <c r="AP14" s="277"/>
      <c r="AQ14" s="103">
        <f t="shared" si="0"/>
        <v>0</v>
      </c>
      <c r="AR14" s="103">
        <f t="shared" si="1"/>
        <v>0</v>
      </c>
      <c r="AS14" s="103">
        <f t="shared" si="2"/>
        <v>0</v>
      </c>
      <c r="AT14" s="104">
        <f>SUMIF($AG$49:$AG$397,$AG14,AT$49:AT$397)</f>
        <v>0</v>
      </c>
      <c r="AU14" s="104">
        <f t="shared" si="9"/>
        <v>0</v>
      </c>
      <c r="AV14" s="104">
        <f t="shared" si="9"/>
        <v>0</v>
      </c>
      <c r="AW14" s="104">
        <f t="shared" si="9"/>
        <v>0</v>
      </c>
      <c r="AX14" s="194">
        <f t="shared" si="3"/>
        <v>0</v>
      </c>
      <c r="AY14" s="104">
        <f t="shared" si="10"/>
        <v>0</v>
      </c>
      <c r="AZ14" s="104">
        <f t="shared" si="10"/>
        <v>0</v>
      </c>
      <c r="BA14" s="194">
        <f t="shared" si="4"/>
        <v>0</v>
      </c>
      <c r="BB14" s="104">
        <f t="shared" si="11"/>
        <v>0</v>
      </c>
      <c r="BC14" s="104">
        <f t="shared" si="11"/>
        <v>0</v>
      </c>
      <c r="BD14" s="194">
        <f t="shared" si="5"/>
        <v>0</v>
      </c>
      <c r="BE14" s="104">
        <f t="shared" si="12"/>
        <v>0</v>
      </c>
      <c r="BF14" s="104">
        <f t="shared" si="12"/>
        <v>0</v>
      </c>
      <c r="BG14" s="194">
        <f t="shared" si="6"/>
        <v>0</v>
      </c>
      <c r="BH14" s="104">
        <f t="shared" si="13"/>
        <v>0</v>
      </c>
      <c r="BI14" s="104">
        <f t="shared" si="13"/>
        <v>0</v>
      </c>
      <c r="BJ14" s="194">
        <f t="shared" si="7"/>
        <v>0</v>
      </c>
      <c r="BK14" s="104">
        <f t="shared" si="14"/>
        <v>0</v>
      </c>
      <c r="BL14" s="104">
        <f t="shared" si="14"/>
        <v>0</v>
      </c>
      <c r="BM14" s="103">
        <f t="shared" si="8"/>
        <v>0</v>
      </c>
      <c r="BN14" s="99"/>
      <c r="BO14" s="48"/>
      <c r="BR14" s="249" t="str">
        <f>AG14 &amp; "0"</f>
        <v>Прочие собственные средства0</v>
      </c>
    </row>
    <row r="15" spans="3:327" ht="11.25" hidden="1" customHeight="1">
      <c r="C15" s="45"/>
      <c r="D15" s="293"/>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290"/>
      <c r="AF15" s="296" t="s">
        <v>318</v>
      </c>
      <c r="AG15" s="297" t="s">
        <v>327</v>
      </c>
      <c r="AH15" s="276"/>
      <c r="AI15" s="276"/>
      <c r="AJ15" s="276"/>
      <c r="AK15" s="276"/>
      <c r="AL15" s="276"/>
      <c r="AM15" s="276"/>
      <c r="AN15" s="276"/>
      <c r="AO15" s="276"/>
      <c r="AP15" s="277"/>
      <c r="AQ15" s="103">
        <f>SUM(AT15,AV15,AY15,BB15,BE15,BH15,BK15)</f>
        <v>0</v>
      </c>
      <c r="AR15" s="103">
        <f>SUM(AT15,AW15,AZ15,BC15,BF15,BI15,BL15)</f>
        <v>0</v>
      </c>
      <c r="AS15" s="103">
        <f>AQ15-AR15</f>
        <v>0</v>
      </c>
      <c r="AT15" s="104">
        <f>SUMIF($AG$49:$AG$397,$AG15,AT$49:AT$397)</f>
        <v>0</v>
      </c>
      <c r="AU15" s="104">
        <f t="shared" si="9"/>
        <v>0</v>
      </c>
      <c r="AV15" s="104">
        <f t="shared" si="9"/>
        <v>0</v>
      </c>
      <c r="AW15" s="104">
        <f t="shared" si="9"/>
        <v>0</v>
      </c>
      <c r="AX15" s="194">
        <f>AV15-AW15</f>
        <v>0</v>
      </c>
      <c r="AY15" s="104">
        <f t="shared" si="10"/>
        <v>0</v>
      </c>
      <c r="AZ15" s="104">
        <f t="shared" si="10"/>
        <v>0</v>
      </c>
      <c r="BA15" s="194">
        <f>AY15-AZ15</f>
        <v>0</v>
      </c>
      <c r="BB15" s="104">
        <f t="shared" si="11"/>
        <v>0</v>
      </c>
      <c r="BC15" s="104">
        <f t="shared" si="11"/>
        <v>0</v>
      </c>
      <c r="BD15" s="194">
        <f>BB15-BC15</f>
        <v>0</v>
      </c>
      <c r="BE15" s="104">
        <f t="shared" si="12"/>
        <v>0</v>
      </c>
      <c r="BF15" s="104">
        <f t="shared" si="12"/>
        <v>0</v>
      </c>
      <c r="BG15" s="194">
        <f>BE15-BF15</f>
        <v>0</v>
      </c>
      <c r="BH15" s="104">
        <f t="shared" si="13"/>
        <v>0</v>
      </c>
      <c r="BI15" s="104">
        <f t="shared" si="13"/>
        <v>0</v>
      </c>
      <c r="BJ15" s="194">
        <f>BH15-BI15</f>
        <v>0</v>
      </c>
      <c r="BK15" s="104">
        <f t="shared" si="14"/>
        <v>0</v>
      </c>
      <c r="BL15" s="104">
        <f t="shared" si="14"/>
        <v>0</v>
      </c>
      <c r="BM15" s="103">
        <f>BK15-BL15</f>
        <v>0</v>
      </c>
      <c r="BN15" s="99"/>
      <c r="BO15" s="48"/>
      <c r="BR15" s="249" t="str">
        <f>AG15 &amp; "0"</f>
        <v>За счет платы за технологическое присоединение0</v>
      </c>
    </row>
    <row r="16" spans="3:327" hidden="1">
      <c r="C16" s="45"/>
      <c r="D16" s="291"/>
      <c r="E16" s="10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01"/>
      <c r="AF16" s="292" t="s">
        <v>118</v>
      </c>
      <c r="AG16" s="201" t="s">
        <v>224</v>
      </c>
      <c r="AH16" s="287"/>
      <c r="AI16" s="287"/>
      <c r="AJ16" s="287"/>
      <c r="AK16" s="287"/>
      <c r="AL16" s="287"/>
      <c r="AM16" s="287"/>
      <c r="AN16" s="287"/>
      <c r="AO16" s="287"/>
      <c r="AP16" s="107"/>
      <c r="AQ16" s="100">
        <f t="shared" si="0"/>
        <v>117159.34000000003</v>
      </c>
      <c r="AR16" s="100">
        <f t="shared" si="1"/>
        <v>0</v>
      </c>
      <c r="AS16" s="100">
        <f t="shared" si="2"/>
        <v>117159.34000000003</v>
      </c>
      <c r="AT16" s="102">
        <f>SUM(AT17:AT19)</f>
        <v>0</v>
      </c>
      <c r="AU16" s="102">
        <f>SUM(AU17:AU19)</f>
        <v>0</v>
      </c>
      <c r="AV16" s="102">
        <f>SUM(AV17:AV19)</f>
        <v>0</v>
      </c>
      <c r="AW16" s="102">
        <f>SUM(AW17:AW19)</f>
        <v>0</v>
      </c>
      <c r="AX16" s="101">
        <f t="shared" si="3"/>
        <v>0</v>
      </c>
      <c r="AY16" s="102">
        <f>SUM(AY17:AY19)</f>
        <v>29898.43</v>
      </c>
      <c r="AZ16" s="102">
        <f>SUM(AZ17:AZ19)</f>
        <v>0</v>
      </c>
      <c r="BA16" s="101">
        <f t="shared" si="4"/>
        <v>29898.43</v>
      </c>
      <c r="BB16" s="102">
        <f>SUM(BB17:BB19)</f>
        <v>21868.690000000002</v>
      </c>
      <c r="BC16" s="102">
        <f>SUM(BC17:BC19)</f>
        <v>0</v>
      </c>
      <c r="BD16" s="101">
        <f t="shared" si="5"/>
        <v>21868.690000000002</v>
      </c>
      <c r="BE16" s="102">
        <f>SUM(BE17:BE19)</f>
        <v>19864.080000000002</v>
      </c>
      <c r="BF16" s="102">
        <f>SUM(BF17:BF19)</f>
        <v>0</v>
      </c>
      <c r="BG16" s="101">
        <f t="shared" si="6"/>
        <v>19864.080000000002</v>
      </c>
      <c r="BH16" s="102">
        <f>SUM(BH17:BH19)</f>
        <v>10086.66</v>
      </c>
      <c r="BI16" s="102">
        <f>SUM(BI17:BI19)</f>
        <v>0</v>
      </c>
      <c r="BJ16" s="101">
        <f t="shared" si="7"/>
        <v>10086.66</v>
      </c>
      <c r="BK16" s="102">
        <f>SUM(BK17:BK19)</f>
        <v>35441.480000000003</v>
      </c>
      <c r="BL16" s="102">
        <f>SUM(BL17:BL19)</f>
        <v>0</v>
      </c>
      <c r="BM16" s="100">
        <f t="shared" si="8"/>
        <v>35441.480000000003</v>
      </c>
      <c r="BN16" s="99"/>
      <c r="BO16" s="48"/>
      <c r="BR16" s="250"/>
    </row>
    <row r="17" spans="3:77" hidden="1">
      <c r="C17" s="45"/>
      <c r="D17" s="293"/>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290"/>
      <c r="AF17" s="296" t="s">
        <v>225</v>
      </c>
      <c r="AG17" s="298" t="s">
        <v>226</v>
      </c>
      <c r="AH17" s="277"/>
      <c r="AI17" s="277"/>
      <c r="AJ17" s="277"/>
      <c r="AK17" s="277"/>
      <c r="AL17" s="277"/>
      <c r="AM17" s="277"/>
      <c r="AN17" s="277"/>
      <c r="AO17" s="277"/>
      <c r="AP17" s="277"/>
      <c r="AQ17" s="103">
        <f t="shared" si="0"/>
        <v>117159.34000000003</v>
      </c>
      <c r="AR17" s="103">
        <f t="shared" si="1"/>
        <v>0</v>
      </c>
      <c r="AS17" s="103">
        <f t="shared" si="2"/>
        <v>117159.34000000003</v>
      </c>
      <c r="AT17" s="104">
        <f>SUMIF($AG$49:$AG$397,$AG17,AT$49:AT$397)</f>
        <v>0</v>
      </c>
      <c r="AU17" s="104">
        <f t="shared" ref="AU17:AW19" si="15">SUMIF($BR$49:$BR$397,$BR17,AU$49:AU$397)</f>
        <v>0</v>
      </c>
      <c r="AV17" s="104">
        <f t="shared" si="15"/>
        <v>0</v>
      </c>
      <c r="AW17" s="104">
        <f t="shared" si="15"/>
        <v>0</v>
      </c>
      <c r="AX17" s="194">
        <f t="shared" si="3"/>
        <v>0</v>
      </c>
      <c r="AY17" s="104">
        <f t="shared" ref="AY17:AZ19" si="16">SUMIF($BR$49:$BR$397,$BR17,AY$49:AY$397)</f>
        <v>29898.43</v>
      </c>
      <c r="AZ17" s="104">
        <f t="shared" si="16"/>
        <v>0</v>
      </c>
      <c r="BA17" s="194">
        <f t="shared" si="4"/>
        <v>29898.43</v>
      </c>
      <c r="BB17" s="104">
        <f t="shared" ref="BB17:BC19" si="17">SUMIF($BR$49:$BR$397,$BR17,BB$49:BB$397)</f>
        <v>21868.690000000002</v>
      </c>
      <c r="BC17" s="104">
        <f t="shared" si="17"/>
        <v>0</v>
      </c>
      <c r="BD17" s="194">
        <f t="shared" si="5"/>
        <v>21868.690000000002</v>
      </c>
      <c r="BE17" s="104">
        <f t="shared" ref="BE17:BF19" si="18">SUMIF($BR$49:$BR$397,$BR17,BE$49:BE$397)</f>
        <v>19864.080000000002</v>
      </c>
      <c r="BF17" s="104">
        <f t="shared" si="18"/>
        <v>0</v>
      </c>
      <c r="BG17" s="194">
        <f t="shared" si="6"/>
        <v>19864.080000000002</v>
      </c>
      <c r="BH17" s="104">
        <f t="shared" ref="BH17:BI19" si="19">SUMIF($BR$49:$BR$397,$BR17,BH$49:BH$397)</f>
        <v>10086.66</v>
      </c>
      <c r="BI17" s="104">
        <f t="shared" si="19"/>
        <v>0</v>
      </c>
      <c r="BJ17" s="194">
        <f t="shared" si="7"/>
        <v>10086.66</v>
      </c>
      <c r="BK17" s="104">
        <f t="shared" ref="BK17:BL19" si="20">SUMIF($BR$49:$BR$397,$BR17,BK$49:BK$397)</f>
        <v>35441.480000000003</v>
      </c>
      <c r="BL17" s="104">
        <f t="shared" si="20"/>
        <v>0</v>
      </c>
      <c r="BM17" s="103">
        <f t="shared" si="8"/>
        <v>35441.480000000003</v>
      </c>
      <c r="BN17" s="99"/>
      <c r="BO17" s="48"/>
      <c r="BR17" s="249" t="str">
        <f>AG17 &amp; "0"</f>
        <v>Кредиты0</v>
      </c>
    </row>
    <row r="18" spans="3:77" hidden="1">
      <c r="C18" s="45"/>
      <c r="D18" s="293"/>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290"/>
      <c r="AF18" s="296" t="s">
        <v>227</v>
      </c>
      <c r="AG18" s="298" t="s">
        <v>228</v>
      </c>
      <c r="AH18" s="277"/>
      <c r="AI18" s="277"/>
      <c r="AJ18" s="277"/>
      <c r="AK18" s="277"/>
      <c r="AL18" s="277"/>
      <c r="AM18" s="277"/>
      <c r="AN18" s="277"/>
      <c r="AO18" s="277"/>
      <c r="AP18" s="275"/>
      <c r="AQ18" s="103">
        <f t="shared" si="0"/>
        <v>0</v>
      </c>
      <c r="AR18" s="103">
        <f t="shared" si="1"/>
        <v>0</v>
      </c>
      <c r="AS18" s="103">
        <f t="shared" si="2"/>
        <v>0</v>
      </c>
      <c r="AT18" s="104">
        <f>SUMIF($AG$49:$AG$397,$AG18,AT$49:AT$397)</f>
        <v>0</v>
      </c>
      <c r="AU18" s="104">
        <f t="shared" si="15"/>
        <v>0</v>
      </c>
      <c r="AV18" s="104">
        <f t="shared" si="15"/>
        <v>0</v>
      </c>
      <c r="AW18" s="104">
        <f t="shared" si="15"/>
        <v>0</v>
      </c>
      <c r="AX18" s="194">
        <f t="shared" si="3"/>
        <v>0</v>
      </c>
      <c r="AY18" s="104">
        <f t="shared" si="16"/>
        <v>0</v>
      </c>
      <c r="AZ18" s="104">
        <f t="shared" si="16"/>
        <v>0</v>
      </c>
      <c r="BA18" s="194">
        <f t="shared" si="4"/>
        <v>0</v>
      </c>
      <c r="BB18" s="104">
        <f t="shared" si="17"/>
        <v>0</v>
      </c>
      <c r="BC18" s="104">
        <f t="shared" si="17"/>
        <v>0</v>
      </c>
      <c r="BD18" s="194">
        <f t="shared" si="5"/>
        <v>0</v>
      </c>
      <c r="BE18" s="104">
        <f t="shared" si="18"/>
        <v>0</v>
      </c>
      <c r="BF18" s="104">
        <f t="shared" si="18"/>
        <v>0</v>
      </c>
      <c r="BG18" s="194">
        <f t="shared" si="6"/>
        <v>0</v>
      </c>
      <c r="BH18" s="104">
        <f t="shared" si="19"/>
        <v>0</v>
      </c>
      <c r="BI18" s="104">
        <f t="shared" si="19"/>
        <v>0</v>
      </c>
      <c r="BJ18" s="194">
        <f t="shared" si="7"/>
        <v>0</v>
      </c>
      <c r="BK18" s="104">
        <f t="shared" si="20"/>
        <v>0</v>
      </c>
      <c r="BL18" s="104">
        <f t="shared" si="20"/>
        <v>0</v>
      </c>
      <c r="BM18" s="103">
        <f t="shared" si="8"/>
        <v>0</v>
      </c>
      <c r="BN18" s="99"/>
      <c r="BO18" s="48"/>
      <c r="BR18" s="249" t="str">
        <f>AG18 &amp; "0"</f>
        <v>Займы0</v>
      </c>
    </row>
    <row r="19" spans="3:77" ht="11.25" hidden="1" customHeight="1">
      <c r="C19" s="45"/>
      <c r="D19" s="293"/>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290"/>
      <c r="AF19" s="296" t="s">
        <v>229</v>
      </c>
      <c r="AG19" s="298" t="s">
        <v>230</v>
      </c>
      <c r="AH19" s="277"/>
      <c r="AI19" s="277"/>
      <c r="AJ19" s="277"/>
      <c r="AK19" s="277"/>
      <c r="AL19" s="277"/>
      <c r="AM19" s="277"/>
      <c r="AN19" s="277"/>
      <c r="AO19" s="277"/>
      <c r="AP19" s="277"/>
      <c r="AQ19" s="103">
        <f t="shared" si="0"/>
        <v>0</v>
      </c>
      <c r="AR19" s="103">
        <f t="shared" si="1"/>
        <v>0</v>
      </c>
      <c r="AS19" s="103">
        <f t="shared" si="2"/>
        <v>0</v>
      </c>
      <c r="AT19" s="104">
        <f>SUMIF($AG$49:$AG$397,$AG19,AT$49:AT$397)</f>
        <v>0</v>
      </c>
      <c r="AU19" s="104">
        <f t="shared" si="15"/>
        <v>0</v>
      </c>
      <c r="AV19" s="104">
        <f t="shared" si="15"/>
        <v>0</v>
      </c>
      <c r="AW19" s="104">
        <f t="shared" si="15"/>
        <v>0</v>
      </c>
      <c r="AX19" s="194">
        <f t="shared" si="3"/>
        <v>0</v>
      </c>
      <c r="AY19" s="104">
        <f t="shared" si="16"/>
        <v>0</v>
      </c>
      <c r="AZ19" s="104">
        <f t="shared" si="16"/>
        <v>0</v>
      </c>
      <c r="BA19" s="194">
        <f t="shared" si="4"/>
        <v>0</v>
      </c>
      <c r="BB19" s="104">
        <f t="shared" si="17"/>
        <v>0</v>
      </c>
      <c r="BC19" s="104">
        <f t="shared" si="17"/>
        <v>0</v>
      </c>
      <c r="BD19" s="194">
        <f t="shared" si="5"/>
        <v>0</v>
      </c>
      <c r="BE19" s="104">
        <f t="shared" si="18"/>
        <v>0</v>
      </c>
      <c r="BF19" s="104">
        <f t="shared" si="18"/>
        <v>0</v>
      </c>
      <c r="BG19" s="194">
        <f t="shared" si="6"/>
        <v>0</v>
      </c>
      <c r="BH19" s="104">
        <f t="shared" si="19"/>
        <v>0</v>
      </c>
      <c r="BI19" s="104">
        <f t="shared" si="19"/>
        <v>0</v>
      </c>
      <c r="BJ19" s="194">
        <f t="shared" si="7"/>
        <v>0</v>
      </c>
      <c r="BK19" s="104">
        <f t="shared" si="20"/>
        <v>0</v>
      </c>
      <c r="BL19" s="104">
        <f t="shared" si="20"/>
        <v>0</v>
      </c>
      <c r="BM19" s="103">
        <f t="shared" si="8"/>
        <v>0</v>
      </c>
      <c r="BN19" s="99"/>
      <c r="BR19" s="249" t="str">
        <f>AG19 &amp; "0"</f>
        <v>Прочие привлеченные средства0</v>
      </c>
    </row>
    <row r="20" spans="3:77" hidden="1">
      <c r="C20" s="45"/>
      <c r="D20" s="291"/>
      <c r="E20" s="10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01"/>
      <c r="AF20" s="292" t="s">
        <v>119</v>
      </c>
      <c r="AG20" s="201" t="s">
        <v>231</v>
      </c>
      <c r="AH20" s="287"/>
      <c r="AI20" s="287"/>
      <c r="AJ20" s="287"/>
      <c r="AK20" s="287"/>
      <c r="AL20" s="287"/>
      <c r="AM20" s="287"/>
      <c r="AN20" s="287"/>
      <c r="AO20" s="287"/>
      <c r="AP20" s="275"/>
      <c r="AQ20" s="100">
        <f t="shared" si="0"/>
        <v>0</v>
      </c>
      <c r="AR20" s="100">
        <f t="shared" si="1"/>
        <v>0</v>
      </c>
      <c r="AS20" s="100">
        <f t="shared" si="2"/>
        <v>0</v>
      </c>
      <c r="AT20" s="102">
        <f>SUM(AT21:AT23)</f>
        <v>0</v>
      </c>
      <c r="AU20" s="102">
        <f>SUM(AU21:AU23)</f>
        <v>0</v>
      </c>
      <c r="AV20" s="102">
        <f>SUM(AV21:AV23)</f>
        <v>0</v>
      </c>
      <c r="AW20" s="102">
        <f>SUM(AW21:AW23)</f>
        <v>0</v>
      </c>
      <c r="AX20" s="101">
        <f t="shared" si="3"/>
        <v>0</v>
      </c>
      <c r="AY20" s="102">
        <f>SUM(AY21:AY23)</f>
        <v>0</v>
      </c>
      <c r="AZ20" s="102">
        <f>SUM(AZ21:AZ23)</f>
        <v>0</v>
      </c>
      <c r="BA20" s="101">
        <f t="shared" si="4"/>
        <v>0</v>
      </c>
      <c r="BB20" s="102">
        <f>SUM(BB21:BB23)</f>
        <v>0</v>
      </c>
      <c r="BC20" s="102">
        <f>SUM(BC21:BC23)</f>
        <v>0</v>
      </c>
      <c r="BD20" s="101">
        <f t="shared" si="5"/>
        <v>0</v>
      </c>
      <c r="BE20" s="102">
        <f>SUM(BE21:BE23)</f>
        <v>0</v>
      </c>
      <c r="BF20" s="102">
        <f>SUM(BF21:BF23)</f>
        <v>0</v>
      </c>
      <c r="BG20" s="101">
        <f t="shared" si="6"/>
        <v>0</v>
      </c>
      <c r="BH20" s="102">
        <f>SUM(BH21:BH23)</f>
        <v>0</v>
      </c>
      <c r="BI20" s="102">
        <f>SUM(BI21:BI23)</f>
        <v>0</v>
      </c>
      <c r="BJ20" s="101">
        <f t="shared" si="7"/>
        <v>0</v>
      </c>
      <c r="BK20" s="102">
        <f>SUM(BK21:BK23)</f>
        <v>0</v>
      </c>
      <c r="BL20" s="102">
        <f>SUM(BL21:BL23)</f>
        <v>0</v>
      </c>
      <c r="BM20" s="100">
        <f t="shared" si="8"/>
        <v>0</v>
      </c>
      <c r="BN20" s="99"/>
      <c r="BR20" s="250"/>
    </row>
    <row r="21" spans="3:77" hidden="1">
      <c r="C21" s="45"/>
      <c r="D21" s="293"/>
      <c r="E21" s="107"/>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5"/>
      <c r="AF21" s="296" t="s">
        <v>152</v>
      </c>
      <c r="AG21" s="297" t="s">
        <v>232</v>
      </c>
      <c r="AH21" s="276"/>
      <c r="AI21" s="276"/>
      <c r="AJ21" s="276"/>
      <c r="AK21" s="276"/>
      <c r="AL21" s="276"/>
      <c r="AM21" s="276"/>
      <c r="AN21" s="276"/>
      <c r="AO21" s="276"/>
      <c r="AP21" s="276"/>
      <c r="AQ21" s="103">
        <f t="shared" si="0"/>
        <v>0</v>
      </c>
      <c r="AR21" s="103">
        <f t="shared" si="1"/>
        <v>0</v>
      </c>
      <c r="AS21" s="103">
        <f t="shared" si="2"/>
        <v>0</v>
      </c>
      <c r="AT21" s="104">
        <f>SUMIF($AG$49:$AG$397,$AG21,AT$49:AT$397)</f>
        <v>0</v>
      </c>
      <c r="AU21" s="104">
        <f t="shared" ref="AU21:AW23" si="21">SUMIF($BR$49:$BR$397,$BR21,AU$49:AU$397)</f>
        <v>0</v>
      </c>
      <c r="AV21" s="104">
        <f t="shared" si="21"/>
        <v>0</v>
      </c>
      <c r="AW21" s="104">
        <f t="shared" si="21"/>
        <v>0</v>
      </c>
      <c r="AX21" s="194">
        <f t="shared" si="3"/>
        <v>0</v>
      </c>
      <c r="AY21" s="104">
        <f t="shared" ref="AY21:AZ23" si="22">SUMIF($BR$49:$BR$397,$BR21,AY$49:AY$397)</f>
        <v>0</v>
      </c>
      <c r="AZ21" s="104">
        <f t="shared" si="22"/>
        <v>0</v>
      </c>
      <c r="BA21" s="194">
        <f t="shared" si="4"/>
        <v>0</v>
      </c>
      <c r="BB21" s="104">
        <f t="shared" ref="BB21:BC23" si="23">SUMIF($BR$49:$BR$397,$BR21,BB$49:BB$397)</f>
        <v>0</v>
      </c>
      <c r="BC21" s="104">
        <f t="shared" si="23"/>
        <v>0</v>
      </c>
      <c r="BD21" s="194">
        <f t="shared" si="5"/>
        <v>0</v>
      </c>
      <c r="BE21" s="104">
        <f t="shared" ref="BE21:BF23" si="24">SUMIF($BR$49:$BR$397,$BR21,BE$49:BE$397)</f>
        <v>0</v>
      </c>
      <c r="BF21" s="104">
        <f t="shared" si="24"/>
        <v>0</v>
      </c>
      <c r="BG21" s="194">
        <f t="shared" si="6"/>
        <v>0</v>
      </c>
      <c r="BH21" s="104">
        <f t="shared" ref="BH21:BI23" si="25">SUMIF($BR$49:$BR$397,$BR21,BH$49:BH$397)</f>
        <v>0</v>
      </c>
      <c r="BI21" s="104">
        <f t="shared" si="25"/>
        <v>0</v>
      </c>
      <c r="BJ21" s="194">
        <f t="shared" si="7"/>
        <v>0</v>
      </c>
      <c r="BK21" s="104">
        <f t="shared" ref="BK21:BL23" si="26">SUMIF($BR$49:$BR$397,$BR21,BK$49:BK$397)</f>
        <v>0</v>
      </c>
      <c r="BL21" s="104">
        <f t="shared" si="26"/>
        <v>0</v>
      </c>
      <c r="BM21" s="103">
        <f t="shared" si="8"/>
        <v>0</v>
      </c>
      <c r="BN21" s="99"/>
      <c r="BR21" s="249" t="str">
        <f>AG21 &amp; "0"</f>
        <v>Федеральный бюджет0</v>
      </c>
    </row>
    <row r="22" spans="3:77" hidden="1">
      <c r="C22" s="45"/>
      <c r="D22" s="293"/>
      <c r="E22" s="107"/>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5"/>
      <c r="AF22" s="296" t="s">
        <v>153</v>
      </c>
      <c r="AG22" s="297" t="s">
        <v>233</v>
      </c>
      <c r="AH22" s="276"/>
      <c r="AI22" s="276"/>
      <c r="AJ22" s="276"/>
      <c r="AK22" s="276"/>
      <c r="AL22" s="276"/>
      <c r="AM22" s="276"/>
      <c r="AN22" s="276"/>
      <c r="AO22" s="276"/>
      <c r="AP22" s="276"/>
      <c r="AQ22" s="103">
        <f t="shared" si="0"/>
        <v>0</v>
      </c>
      <c r="AR22" s="103">
        <f t="shared" si="1"/>
        <v>0</v>
      </c>
      <c r="AS22" s="103">
        <f t="shared" si="2"/>
        <v>0</v>
      </c>
      <c r="AT22" s="104">
        <f>SUMIF($AG$49:$AG$397,$AG22,AT$49:AT$397)</f>
        <v>0</v>
      </c>
      <c r="AU22" s="104">
        <f t="shared" si="21"/>
        <v>0</v>
      </c>
      <c r="AV22" s="104">
        <f t="shared" si="21"/>
        <v>0</v>
      </c>
      <c r="AW22" s="104">
        <f t="shared" si="21"/>
        <v>0</v>
      </c>
      <c r="AX22" s="194">
        <f t="shared" si="3"/>
        <v>0</v>
      </c>
      <c r="AY22" s="104">
        <f t="shared" si="22"/>
        <v>0</v>
      </c>
      <c r="AZ22" s="104">
        <f t="shared" si="22"/>
        <v>0</v>
      </c>
      <c r="BA22" s="194">
        <f t="shared" si="4"/>
        <v>0</v>
      </c>
      <c r="BB22" s="104">
        <f t="shared" si="23"/>
        <v>0</v>
      </c>
      <c r="BC22" s="104">
        <f t="shared" si="23"/>
        <v>0</v>
      </c>
      <c r="BD22" s="194">
        <f t="shared" si="5"/>
        <v>0</v>
      </c>
      <c r="BE22" s="104">
        <f t="shared" si="24"/>
        <v>0</v>
      </c>
      <c r="BF22" s="104">
        <f t="shared" si="24"/>
        <v>0</v>
      </c>
      <c r="BG22" s="194">
        <f t="shared" si="6"/>
        <v>0</v>
      </c>
      <c r="BH22" s="104">
        <f t="shared" si="25"/>
        <v>0</v>
      </c>
      <c r="BI22" s="104">
        <f t="shared" si="25"/>
        <v>0</v>
      </c>
      <c r="BJ22" s="194">
        <f t="shared" si="7"/>
        <v>0</v>
      </c>
      <c r="BK22" s="104">
        <f t="shared" si="26"/>
        <v>0</v>
      </c>
      <c r="BL22" s="104">
        <f t="shared" si="26"/>
        <v>0</v>
      </c>
      <c r="BM22" s="103">
        <f t="shared" si="8"/>
        <v>0</v>
      </c>
      <c r="BN22" s="99"/>
      <c r="BR22" s="249" t="str">
        <f>AG22 &amp; "0"</f>
        <v>Бюджет субъекта РФ0</v>
      </c>
    </row>
    <row r="23" spans="3:77" ht="11.25" hidden="1" customHeight="1">
      <c r="C23" s="45"/>
      <c r="D23" s="293"/>
      <c r="E23" s="107"/>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5"/>
      <c r="AF23" s="296" t="s">
        <v>25</v>
      </c>
      <c r="AG23" s="297" t="s">
        <v>234</v>
      </c>
      <c r="AH23" s="276"/>
      <c r="AI23" s="276"/>
      <c r="AJ23" s="276"/>
      <c r="AK23" s="276"/>
      <c r="AL23" s="276"/>
      <c r="AM23" s="276"/>
      <c r="AN23" s="276"/>
      <c r="AO23" s="276"/>
      <c r="AP23" s="276"/>
      <c r="AQ23" s="103">
        <f t="shared" si="0"/>
        <v>0</v>
      </c>
      <c r="AR23" s="103">
        <f t="shared" si="1"/>
        <v>0</v>
      </c>
      <c r="AS23" s="103">
        <f t="shared" si="2"/>
        <v>0</v>
      </c>
      <c r="AT23" s="104">
        <f>SUMIF($AG$49:$AG$397,$AG23,AT$49:AT$397)</f>
        <v>0</v>
      </c>
      <c r="AU23" s="104">
        <f t="shared" si="21"/>
        <v>0</v>
      </c>
      <c r="AV23" s="104">
        <f t="shared" si="21"/>
        <v>0</v>
      </c>
      <c r="AW23" s="104">
        <f t="shared" si="21"/>
        <v>0</v>
      </c>
      <c r="AX23" s="194">
        <f t="shared" si="3"/>
        <v>0</v>
      </c>
      <c r="AY23" s="104">
        <f t="shared" si="22"/>
        <v>0</v>
      </c>
      <c r="AZ23" s="104">
        <f t="shared" si="22"/>
        <v>0</v>
      </c>
      <c r="BA23" s="194">
        <f t="shared" si="4"/>
        <v>0</v>
      </c>
      <c r="BB23" s="104">
        <f t="shared" si="23"/>
        <v>0</v>
      </c>
      <c r="BC23" s="104">
        <f t="shared" si="23"/>
        <v>0</v>
      </c>
      <c r="BD23" s="194">
        <f t="shared" si="5"/>
        <v>0</v>
      </c>
      <c r="BE23" s="104">
        <f t="shared" si="24"/>
        <v>0</v>
      </c>
      <c r="BF23" s="104">
        <f t="shared" si="24"/>
        <v>0</v>
      </c>
      <c r="BG23" s="194">
        <f t="shared" si="6"/>
        <v>0</v>
      </c>
      <c r="BH23" s="104">
        <f t="shared" si="25"/>
        <v>0</v>
      </c>
      <c r="BI23" s="104">
        <f t="shared" si="25"/>
        <v>0</v>
      </c>
      <c r="BJ23" s="194">
        <f t="shared" si="7"/>
        <v>0</v>
      </c>
      <c r="BK23" s="104">
        <f t="shared" si="26"/>
        <v>0</v>
      </c>
      <c r="BL23" s="104">
        <f t="shared" si="26"/>
        <v>0</v>
      </c>
      <c r="BM23" s="103">
        <f t="shared" si="8"/>
        <v>0</v>
      </c>
      <c r="BN23" s="99"/>
      <c r="BR23" s="249" t="str">
        <f>AG23 &amp; "0"</f>
        <v>Бюджет муниципального образования0</v>
      </c>
    </row>
    <row r="24" spans="3:77" ht="11.25" hidden="1" customHeight="1">
      <c r="C24" s="45"/>
      <c r="D24" s="291"/>
      <c r="E24" s="10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01"/>
      <c r="AF24" s="292" t="s">
        <v>120</v>
      </c>
      <c r="AG24" s="201" t="s">
        <v>235</v>
      </c>
      <c r="AH24" s="287"/>
      <c r="AI24" s="287"/>
      <c r="AJ24" s="287"/>
      <c r="AK24" s="287"/>
      <c r="AL24" s="287"/>
      <c r="AM24" s="287"/>
      <c r="AN24" s="287"/>
      <c r="AO24" s="287"/>
      <c r="AP24" s="275"/>
      <c r="AQ24" s="100">
        <f t="shared" si="0"/>
        <v>0</v>
      </c>
      <c r="AR24" s="100">
        <f t="shared" si="1"/>
        <v>0</v>
      </c>
      <c r="AS24" s="100">
        <f t="shared" si="2"/>
        <v>0</v>
      </c>
      <c r="AT24" s="102">
        <f>SUM(AT25:AT26)</f>
        <v>0</v>
      </c>
      <c r="AU24" s="102">
        <f>SUM(AU25:AU26)</f>
        <v>0</v>
      </c>
      <c r="AV24" s="102">
        <f>SUM(AV25:AV26)</f>
        <v>0</v>
      </c>
      <c r="AW24" s="102">
        <f>SUM(AW25:AW26)</f>
        <v>0</v>
      </c>
      <c r="AX24" s="101">
        <f t="shared" si="3"/>
        <v>0</v>
      </c>
      <c r="AY24" s="102">
        <f>SUM(AY25:AY26)</f>
        <v>0</v>
      </c>
      <c r="AZ24" s="102">
        <f>SUM(AZ25:AZ26)</f>
        <v>0</v>
      </c>
      <c r="BA24" s="101">
        <f t="shared" si="4"/>
        <v>0</v>
      </c>
      <c r="BB24" s="102">
        <f>SUM(BB25:BB26)</f>
        <v>0</v>
      </c>
      <c r="BC24" s="102">
        <f>SUM(BC25:BC26)</f>
        <v>0</v>
      </c>
      <c r="BD24" s="101">
        <f t="shared" si="5"/>
        <v>0</v>
      </c>
      <c r="BE24" s="102">
        <f>SUM(BE25:BE26)</f>
        <v>0</v>
      </c>
      <c r="BF24" s="102">
        <f>SUM(BF25:BF26)</f>
        <v>0</v>
      </c>
      <c r="BG24" s="101">
        <f t="shared" si="6"/>
        <v>0</v>
      </c>
      <c r="BH24" s="102">
        <f>SUM(BH25:BH26)</f>
        <v>0</v>
      </c>
      <c r="BI24" s="102">
        <f>SUM(BI25:BI26)</f>
        <v>0</v>
      </c>
      <c r="BJ24" s="101">
        <f t="shared" si="7"/>
        <v>0</v>
      </c>
      <c r="BK24" s="102">
        <f>SUM(BK25:BK26)</f>
        <v>0</v>
      </c>
      <c r="BL24" s="102">
        <f>SUM(BL25:BL26)</f>
        <v>0</v>
      </c>
      <c r="BM24" s="100">
        <f t="shared" si="8"/>
        <v>0</v>
      </c>
      <c r="BN24" s="99"/>
      <c r="BR24" s="250"/>
    </row>
    <row r="25" spans="3:77" hidden="1">
      <c r="C25" s="45"/>
      <c r="D25" s="293"/>
      <c r="E25" s="107"/>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5"/>
      <c r="AF25" s="296" t="s">
        <v>236</v>
      </c>
      <c r="AG25" s="297" t="s">
        <v>237</v>
      </c>
      <c r="AH25" s="276"/>
      <c r="AI25" s="276"/>
      <c r="AJ25" s="276"/>
      <c r="AK25" s="276"/>
      <c r="AL25" s="276"/>
      <c r="AM25" s="276"/>
      <c r="AN25" s="276"/>
      <c r="AO25" s="276"/>
      <c r="AP25" s="276"/>
      <c r="AQ25" s="103">
        <f t="shared" si="0"/>
        <v>0</v>
      </c>
      <c r="AR25" s="103">
        <f t="shared" si="1"/>
        <v>0</v>
      </c>
      <c r="AS25" s="103">
        <f t="shared" si="2"/>
        <v>0</v>
      </c>
      <c r="AT25" s="104">
        <f>SUMIF($AG$49:$AG$397,$AG25,AT$49:AT$397)</f>
        <v>0</v>
      </c>
      <c r="AU25" s="104">
        <f t="shared" ref="AU25:AW26" si="27">SUMIF($BR$49:$BR$397,$BR25,AU$49:AU$397)</f>
        <v>0</v>
      </c>
      <c r="AV25" s="104">
        <f t="shared" si="27"/>
        <v>0</v>
      </c>
      <c r="AW25" s="104">
        <f t="shared" si="27"/>
        <v>0</v>
      </c>
      <c r="AX25" s="194">
        <f t="shared" si="3"/>
        <v>0</v>
      </c>
      <c r="AY25" s="104">
        <f>SUMIF($BR$49:$BR$397,$BR25,AY$49:AY$397)</f>
        <v>0</v>
      </c>
      <c r="AZ25" s="104">
        <f>SUMIF($BR$49:$BR$397,$BR25,AZ$49:AZ$397)</f>
        <v>0</v>
      </c>
      <c r="BA25" s="194">
        <f t="shared" si="4"/>
        <v>0</v>
      </c>
      <c r="BB25" s="104">
        <f>SUMIF($BR$49:$BR$397,$BR25,BB$49:BB$397)</f>
        <v>0</v>
      </c>
      <c r="BC25" s="104">
        <f>SUMIF($BR$49:$BR$397,$BR25,BC$49:BC$397)</f>
        <v>0</v>
      </c>
      <c r="BD25" s="194">
        <f t="shared" si="5"/>
        <v>0</v>
      </c>
      <c r="BE25" s="104">
        <f>SUMIF($BR$49:$BR$397,$BR25,BE$49:BE$397)</f>
        <v>0</v>
      </c>
      <c r="BF25" s="104">
        <f>SUMIF($BR$49:$BR$397,$BR25,BF$49:BF$397)</f>
        <v>0</v>
      </c>
      <c r="BG25" s="194">
        <f t="shared" si="6"/>
        <v>0</v>
      </c>
      <c r="BH25" s="104">
        <f>SUMIF($BR$49:$BR$397,$BR25,BH$49:BH$397)</f>
        <v>0</v>
      </c>
      <c r="BI25" s="104">
        <f>SUMIF($BR$49:$BR$397,$BR25,BI$49:BI$397)</f>
        <v>0</v>
      </c>
      <c r="BJ25" s="194">
        <f t="shared" si="7"/>
        <v>0</v>
      </c>
      <c r="BK25" s="104">
        <f>SUMIF($BR$49:$BR$397,$BR25,BK$49:BK$397)</f>
        <v>0</v>
      </c>
      <c r="BL25" s="104">
        <f>SUMIF($BR$49:$BR$397,$BR25,BL$49:BL$397)</f>
        <v>0</v>
      </c>
      <c r="BM25" s="103">
        <f t="shared" si="8"/>
        <v>0</v>
      </c>
      <c r="BN25" s="99"/>
      <c r="BR25" s="249" t="str">
        <f>AG25 &amp; "0"</f>
        <v>Лизинг0</v>
      </c>
    </row>
    <row r="26" spans="3:77" hidden="1">
      <c r="C26" s="45"/>
      <c r="D26" s="293"/>
      <c r="E26" s="107"/>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5"/>
      <c r="AF26" s="296" t="s">
        <v>238</v>
      </c>
      <c r="AG26" s="297" t="s">
        <v>239</v>
      </c>
      <c r="AH26" s="276"/>
      <c r="AI26" s="276"/>
      <c r="AJ26" s="276"/>
      <c r="AK26" s="276"/>
      <c r="AL26" s="276"/>
      <c r="AM26" s="276"/>
      <c r="AN26" s="276"/>
      <c r="AO26" s="276"/>
      <c r="AP26" s="276"/>
      <c r="AQ26" s="103">
        <f t="shared" si="0"/>
        <v>0</v>
      </c>
      <c r="AR26" s="103">
        <f t="shared" si="1"/>
        <v>0</v>
      </c>
      <c r="AS26" s="103">
        <f t="shared" si="2"/>
        <v>0</v>
      </c>
      <c r="AT26" s="104">
        <f>SUMIF($AG$49:$AG$397,$AG26,AT$49:AT$397)</f>
        <v>0</v>
      </c>
      <c r="AU26" s="104">
        <f t="shared" si="27"/>
        <v>0</v>
      </c>
      <c r="AV26" s="104">
        <f t="shared" si="27"/>
        <v>0</v>
      </c>
      <c r="AW26" s="104">
        <f t="shared" si="27"/>
        <v>0</v>
      </c>
      <c r="AX26" s="194">
        <f t="shared" si="3"/>
        <v>0</v>
      </c>
      <c r="AY26" s="104">
        <f>SUMIF($BR$49:$BR$397,$BR26,AY$49:AY$397)</f>
        <v>0</v>
      </c>
      <c r="AZ26" s="104">
        <f>SUMIF($BR$49:$BR$397,$BR26,AZ$49:AZ$397)</f>
        <v>0</v>
      </c>
      <c r="BA26" s="194">
        <f t="shared" si="4"/>
        <v>0</v>
      </c>
      <c r="BB26" s="104">
        <f>SUMIF($BR$49:$BR$397,$BR26,BB$49:BB$397)</f>
        <v>0</v>
      </c>
      <c r="BC26" s="104">
        <f>SUMIF($BR$49:$BR$397,$BR26,BC$49:BC$397)</f>
        <v>0</v>
      </c>
      <c r="BD26" s="194">
        <f t="shared" si="5"/>
        <v>0</v>
      </c>
      <c r="BE26" s="104">
        <f>SUMIF($BR$49:$BR$397,$BR26,BE$49:BE$397)</f>
        <v>0</v>
      </c>
      <c r="BF26" s="104">
        <f>SUMIF($BR$49:$BR$397,$BR26,BF$49:BF$397)</f>
        <v>0</v>
      </c>
      <c r="BG26" s="194">
        <f t="shared" si="6"/>
        <v>0</v>
      </c>
      <c r="BH26" s="104">
        <f>SUMIF($BR$49:$BR$397,$BR26,BH$49:BH$397)</f>
        <v>0</v>
      </c>
      <c r="BI26" s="104">
        <f>SUMIF($BR$49:$BR$397,$BR26,BI$49:BI$397)</f>
        <v>0</v>
      </c>
      <c r="BJ26" s="194">
        <f t="shared" si="7"/>
        <v>0</v>
      </c>
      <c r="BK26" s="104">
        <f>SUMIF($BR$49:$BR$397,$BR26,BK$49:BK$397)</f>
        <v>0</v>
      </c>
      <c r="BL26" s="104">
        <f>SUMIF($BR$49:$BR$397,$BR26,BL$49:BL$397)</f>
        <v>0</v>
      </c>
      <c r="BM26" s="103">
        <f t="shared" si="8"/>
        <v>0</v>
      </c>
      <c r="BN26" s="99"/>
      <c r="BR26" s="249" t="str">
        <f>AG26 &amp; "0"</f>
        <v>Прочие0</v>
      </c>
    </row>
    <row r="27" spans="3:77" ht="15" customHeight="1">
      <c r="C27" s="45"/>
      <c r="D27" s="55"/>
      <c r="E27" s="96"/>
      <c r="F27" s="9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278" t="s">
        <v>371</v>
      </c>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99"/>
    </row>
    <row r="28" spans="3:77">
      <c r="C28" s="45"/>
      <c r="D28" s="290"/>
      <c r="E28" s="48"/>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01"/>
      <c r="AF28" s="287"/>
      <c r="AG28" s="201" t="s">
        <v>141</v>
      </c>
      <c r="AH28" s="287"/>
      <c r="AI28" s="287"/>
      <c r="AJ28" s="287"/>
      <c r="AK28" s="287"/>
      <c r="AL28" s="287"/>
      <c r="AM28" s="287"/>
      <c r="AN28" s="287"/>
      <c r="AO28" s="287"/>
      <c r="AP28" s="287"/>
      <c r="AQ28" s="100">
        <f t="shared" ref="AQ28:AQ44" si="28">SUM(AT28,AV28,AY28,BB28,BE28,BH28,BK28)</f>
        <v>984676.679</v>
      </c>
      <c r="AR28" s="100">
        <f t="shared" ref="AR28:AR44" si="29">SUM(AT28,AW28,AZ28,BC28,BF28,BI28,BL28)</f>
        <v>0</v>
      </c>
      <c r="AS28" s="100">
        <f t="shared" ref="AS28:AS44" si="30">AQ28-AR28</f>
        <v>984676.679</v>
      </c>
      <c r="AT28" s="101">
        <f>AT29+AT34+AT38+AT42</f>
        <v>0</v>
      </c>
      <c r="AU28" s="101">
        <f>AU29+AU34+AU38+AU42</f>
        <v>0</v>
      </c>
      <c r="AV28" s="101">
        <f>AV29+AV34+AV38+AV42</f>
        <v>37074.36</v>
      </c>
      <c r="AW28" s="101">
        <f>AW29+AW34+AW38+AW42</f>
        <v>0</v>
      </c>
      <c r="AX28" s="101">
        <f t="shared" ref="AX28:AX44" si="31">AV28-AW28</f>
        <v>37074.36</v>
      </c>
      <c r="AY28" s="101">
        <f>AY29+AY34+AY38+AY42</f>
        <v>109585.35</v>
      </c>
      <c r="AZ28" s="101">
        <f>AZ29+AZ34+AZ38+AZ42</f>
        <v>0</v>
      </c>
      <c r="BA28" s="101">
        <f t="shared" ref="BA28:BA44" si="32">AY28-AZ28</f>
        <v>109585.35</v>
      </c>
      <c r="BB28" s="101">
        <f>BB29+BB34+BB38+BB42</f>
        <v>108635.609</v>
      </c>
      <c r="BC28" s="101">
        <f>BC29+BC34+BC38+BC42</f>
        <v>0</v>
      </c>
      <c r="BD28" s="101">
        <f t="shared" ref="BD28:BD44" si="33">BB28-BC28</f>
        <v>108635.609</v>
      </c>
      <c r="BE28" s="101">
        <f>BE29+BE34+BE38+BE42</f>
        <v>110094.00000000001</v>
      </c>
      <c r="BF28" s="101">
        <f>BF29+BF34+BF38+BF42</f>
        <v>0</v>
      </c>
      <c r="BG28" s="101">
        <f t="shared" ref="BG28:BG44" si="34">BE28-BF28</f>
        <v>110094.00000000001</v>
      </c>
      <c r="BH28" s="101">
        <f>BH29+BH34+BH38+BH42</f>
        <v>108116.56</v>
      </c>
      <c r="BI28" s="101">
        <f>BI29+BI34+BI38+BI42</f>
        <v>0</v>
      </c>
      <c r="BJ28" s="101">
        <f t="shared" ref="BJ28:BJ44" si="35">BH28-BI28</f>
        <v>108116.56</v>
      </c>
      <c r="BK28" s="101">
        <f>BK29+BK34+BK38+BK42</f>
        <v>511170.79999999993</v>
      </c>
      <c r="BL28" s="101">
        <f>BL29+BL34+BL38+BL42</f>
        <v>0</v>
      </c>
      <c r="BM28" s="100">
        <f t="shared" ref="BM28:BM44" si="36">BK28-BL28</f>
        <v>511170.79999999993</v>
      </c>
      <c r="BN28" s="146"/>
      <c r="BO28" s="147"/>
    </row>
    <row r="29" spans="3:77">
      <c r="C29" s="45"/>
      <c r="D29" s="291"/>
      <c r="E29" s="10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01"/>
      <c r="AF29" s="292">
        <v>1</v>
      </c>
      <c r="AG29" s="201" t="s">
        <v>218</v>
      </c>
      <c r="AH29" s="287"/>
      <c r="AI29" s="287"/>
      <c r="AJ29" s="287"/>
      <c r="AK29" s="287"/>
      <c r="AL29" s="287"/>
      <c r="AM29" s="287"/>
      <c r="AN29" s="287"/>
      <c r="AO29" s="287"/>
      <c r="AP29" s="275"/>
      <c r="AQ29" s="100">
        <f t="shared" si="28"/>
        <v>867517.33899999992</v>
      </c>
      <c r="AR29" s="100">
        <f t="shared" si="29"/>
        <v>0</v>
      </c>
      <c r="AS29" s="100">
        <f t="shared" si="30"/>
        <v>867517.33899999992</v>
      </c>
      <c r="AT29" s="102">
        <f>AT30+AT31+AT32+AT33</f>
        <v>0</v>
      </c>
      <c r="AU29" s="102">
        <f>AU30+AU31+AU32+AU33</f>
        <v>0</v>
      </c>
      <c r="AV29" s="102">
        <f>AV30+AV31+AV32+AV33</f>
        <v>37074.36</v>
      </c>
      <c r="AW29" s="102">
        <f>AW30+AW31+AW32+AW33</f>
        <v>0</v>
      </c>
      <c r="AX29" s="101">
        <f t="shared" si="31"/>
        <v>37074.36</v>
      </c>
      <c r="AY29" s="102">
        <f>AY30+AY31+AY32+AY33</f>
        <v>79686.92</v>
      </c>
      <c r="AZ29" s="102">
        <f>AZ30+AZ31+AZ32+AZ33</f>
        <v>0</v>
      </c>
      <c r="BA29" s="101">
        <f t="shared" si="32"/>
        <v>79686.92</v>
      </c>
      <c r="BB29" s="102">
        <f>BB30+BB31+BB32+BB33</f>
        <v>86766.918999999994</v>
      </c>
      <c r="BC29" s="102">
        <f>BC30+BC31+BC32+BC33</f>
        <v>0</v>
      </c>
      <c r="BD29" s="101">
        <f t="shared" si="33"/>
        <v>86766.918999999994</v>
      </c>
      <c r="BE29" s="102">
        <f>BE30+BE31+BE32+BE33</f>
        <v>90229.920000000013</v>
      </c>
      <c r="BF29" s="102">
        <f>BF30+BF31+BF32+BF33</f>
        <v>0</v>
      </c>
      <c r="BG29" s="101">
        <f t="shared" si="34"/>
        <v>90229.920000000013</v>
      </c>
      <c r="BH29" s="102">
        <f>BH30+BH31+BH32+BH33</f>
        <v>98029.9</v>
      </c>
      <c r="BI29" s="102">
        <f>BI30+BI31+BI32+BI33</f>
        <v>0</v>
      </c>
      <c r="BJ29" s="101">
        <f t="shared" si="35"/>
        <v>98029.9</v>
      </c>
      <c r="BK29" s="102">
        <f>BK30+BK31+BK32+BK33</f>
        <v>475729.31999999995</v>
      </c>
      <c r="BL29" s="102">
        <f>BL30+BL31+BL32+BL33</f>
        <v>0</v>
      </c>
      <c r="BM29" s="100">
        <f t="shared" si="36"/>
        <v>475729.31999999995</v>
      </c>
      <c r="BN29" s="99"/>
      <c r="BO29" s="48"/>
    </row>
    <row r="30" spans="3:77" ht="11.25" customHeight="1">
      <c r="C30" s="45"/>
      <c r="D30" s="293"/>
      <c r="E30" s="107"/>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5"/>
      <c r="AF30" s="296" t="s">
        <v>219</v>
      </c>
      <c r="AG30" s="297" t="s">
        <v>240</v>
      </c>
      <c r="AH30" s="276"/>
      <c r="AI30" s="276"/>
      <c r="AJ30" s="276"/>
      <c r="AK30" s="276"/>
      <c r="AL30" s="276"/>
      <c r="AM30" s="276"/>
      <c r="AN30" s="276"/>
      <c r="AO30" s="276"/>
      <c r="AP30" s="276"/>
      <c r="AQ30" s="103">
        <f t="shared" si="28"/>
        <v>596180.23</v>
      </c>
      <c r="AR30" s="103">
        <f t="shared" si="29"/>
        <v>0</v>
      </c>
      <c r="AS30" s="103">
        <f t="shared" si="30"/>
        <v>596180.23</v>
      </c>
      <c r="AT30" s="104">
        <f t="shared" ref="AT30:AW33" si="37">SUMIF($BX$49:$BX$397,$BX30,AT$49:AT$397)</f>
        <v>0</v>
      </c>
      <c r="AU30" s="104">
        <f t="shared" si="37"/>
        <v>0</v>
      </c>
      <c r="AV30" s="104">
        <f t="shared" si="37"/>
        <v>37074.36</v>
      </c>
      <c r="AW30" s="104">
        <f t="shared" si="37"/>
        <v>0</v>
      </c>
      <c r="AX30" s="194">
        <f t="shared" si="31"/>
        <v>37074.36</v>
      </c>
      <c r="AY30" s="104">
        <f t="shared" ref="AY30:AZ33" si="38">SUMIF($BX$49:$BX$397,$BX30,AY$49:AY$397)</f>
        <v>23880</v>
      </c>
      <c r="AZ30" s="104">
        <f t="shared" si="38"/>
        <v>0</v>
      </c>
      <c r="BA30" s="194">
        <f t="shared" si="32"/>
        <v>23880</v>
      </c>
      <c r="BB30" s="104">
        <f t="shared" ref="BB30:BC33" si="39">SUMIF($BX$49:$BX$397,$BX30,BB$49:BB$397)</f>
        <v>30959.999999999996</v>
      </c>
      <c r="BC30" s="104">
        <f t="shared" si="39"/>
        <v>0</v>
      </c>
      <c r="BD30" s="194">
        <f t="shared" si="33"/>
        <v>30959.999999999996</v>
      </c>
      <c r="BE30" s="104">
        <f t="shared" ref="BE30:BF33" si="40">SUMIF($BX$49:$BX$397,$BX30,BE$49:BE$397)</f>
        <v>34422.990000000005</v>
      </c>
      <c r="BF30" s="104">
        <f t="shared" si="40"/>
        <v>0</v>
      </c>
      <c r="BG30" s="194">
        <f t="shared" si="34"/>
        <v>34422.990000000005</v>
      </c>
      <c r="BH30" s="104">
        <f t="shared" ref="BH30:BI33" si="41">SUMIF($BX$49:$BX$397,$BX30,BH$49:BH$397)</f>
        <v>42222.98</v>
      </c>
      <c r="BI30" s="104">
        <f t="shared" si="41"/>
        <v>0</v>
      </c>
      <c r="BJ30" s="194">
        <f t="shared" si="35"/>
        <v>42222.98</v>
      </c>
      <c r="BK30" s="104">
        <f t="shared" ref="BK30:BL33" si="42">SUMIF($BX$49:$BX$397,$BX30,BK$49:BK$397)</f>
        <v>427619.89999999997</v>
      </c>
      <c r="BL30" s="104">
        <f t="shared" si="42"/>
        <v>0</v>
      </c>
      <c r="BM30" s="103">
        <f t="shared" si="36"/>
        <v>427619.89999999997</v>
      </c>
      <c r="BN30" s="99"/>
      <c r="BO30" s="48"/>
      <c r="BR30" s="249"/>
      <c r="BX30" s="249" t="str">
        <f t="shared" ref="BX30:BX44" si="43">AG30&amp;"да"</f>
        <v>Прибыль направляемая на инвестициида</v>
      </c>
      <c r="BY30" s="250"/>
    </row>
    <row r="31" spans="3:77">
      <c r="C31" s="45"/>
      <c r="D31" s="293"/>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290"/>
      <c r="AF31" s="296" t="s">
        <v>220</v>
      </c>
      <c r="AG31" s="298" t="s">
        <v>221</v>
      </c>
      <c r="AH31" s="277"/>
      <c r="AI31" s="277"/>
      <c r="AJ31" s="277"/>
      <c r="AK31" s="277"/>
      <c r="AL31" s="277"/>
      <c r="AM31" s="277"/>
      <c r="AN31" s="277"/>
      <c r="AO31" s="277"/>
      <c r="AP31" s="277"/>
      <c r="AQ31" s="103">
        <f t="shared" si="28"/>
        <v>271337.109</v>
      </c>
      <c r="AR31" s="103">
        <f t="shared" si="29"/>
        <v>0</v>
      </c>
      <c r="AS31" s="103">
        <f t="shared" si="30"/>
        <v>271337.109</v>
      </c>
      <c r="AT31" s="104">
        <f t="shared" si="37"/>
        <v>0</v>
      </c>
      <c r="AU31" s="104">
        <f t="shared" si="37"/>
        <v>0</v>
      </c>
      <c r="AV31" s="104">
        <f t="shared" si="37"/>
        <v>0</v>
      </c>
      <c r="AW31" s="104">
        <f t="shared" si="37"/>
        <v>0</v>
      </c>
      <c r="AX31" s="194">
        <f t="shared" si="31"/>
        <v>0</v>
      </c>
      <c r="AY31" s="104">
        <f t="shared" si="38"/>
        <v>55806.92</v>
      </c>
      <c r="AZ31" s="104">
        <f t="shared" si="38"/>
        <v>0</v>
      </c>
      <c r="BA31" s="194">
        <f t="shared" si="32"/>
        <v>55806.92</v>
      </c>
      <c r="BB31" s="104">
        <f t="shared" si="39"/>
        <v>55806.918999999994</v>
      </c>
      <c r="BC31" s="104">
        <f t="shared" si="39"/>
        <v>0</v>
      </c>
      <c r="BD31" s="194">
        <f t="shared" si="33"/>
        <v>55806.918999999994</v>
      </c>
      <c r="BE31" s="104">
        <f t="shared" si="40"/>
        <v>55806.93</v>
      </c>
      <c r="BF31" s="104">
        <f t="shared" si="40"/>
        <v>0</v>
      </c>
      <c r="BG31" s="194">
        <f t="shared" si="34"/>
        <v>55806.93</v>
      </c>
      <c r="BH31" s="104">
        <f t="shared" si="41"/>
        <v>55806.92</v>
      </c>
      <c r="BI31" s="104">
        <f t="shared" si="41"/>
        <v>0</v>
      </c>
      <c r="BJ31" s="194">
        <f t="shared" si="35"/>
        <v>55806.92</v>
      </c>
      <c r="BK31" s="104">
        <f t="shared" si="42"/>
        <v>48109.42</v>
      </c>
      <c r="BL31" s="104">
        <f t="shared" si="42"/>
        <v>0</v>
      </c>
      <c r="BM31" s="103">
        <f t="shared" si="36"/>
        <v>48109.42</v>
      </c>
      <c r="BN31" s="99"/>
      <c r="BO31" s="48"/>
      <c r="BR31" s="249"/>
      <c r="BX31" s="249" t="str">
        <f t="shared" si="43"/>
        <v>Амортизационные отчисленияда</v>
      </c>
      <c r="BY31" s="250"/>
    </row>
    <row r="32" spans="3:77">
      <c r="C32" s="45"/>
      <c r="D32" s="293"/>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290"/>
      <c r="AF32" s="296" t="s">
        <v>222</v>
      </c>
      <c r="AG32" s="298" t="s">
        <v>223</v>
      </c>
      <c r="AH32" s="277"/>
      <c r="AI32" s="277"/>
      <c r="AJ32" s="277"/>
      <c r="AK32" s="277"/>
      <c r="AL32" s="277"/>
      <c r="AM32" s="277"/>
      <c r="AN32" s="277"/>
      <c r="AO32" s="277"/>
      <c r="AP32" s="277"/>
      <c r="AQ32" s="103">
        <f t="shared" si="28"/>
        <v>0</v>
      </c>
      <c r="AR32" s="103">
        <f t="shared" si="29"/>
        <v>0</v>
      </c>
      <c r="AS32" s="103">
        <f t="shared" si="30"/>
        <v>0</v>
      </c>
      <c r="AT32" s="104">
        <f t="shared" si="37"/>
        <v>0</v>
      </c>
      <c r="AU32" s="104">
        <f t="shared" si="37"/>
        <v>0</v>
      </c>
      <c r="AV32" s="104">
        <f t="shared" si="37"/>
        <v>0</v>
      </c>
      <c r="AW32" s="104">
        <f t="shared" si="37"/>
        <v>0</v>
      </c>
      <c r="AX32" s="194">
        <f t="shared" si="31"/>
        <v>0</v>
      </c>
      <c r="AY32" s="104">
        <f t="shared" si="38"/>
        <v>0</v>
      </c>
      <c r="AZ32" s="104">
        <f t="shared" si="38"/>
        <v>0</v>
      </c>
      <c r="BA32" s="194">
        <f t="shared" si="32"/>
        <v>0</v>
      </c>
      <c r="BB32" s="104">
        <f t="shared" si="39"/>
        <v>0</v>
      </c>
      <c r="BC32" s="104">
        <f t="shared" si="39"/>
        <v>0</v>
      </c>
      <c r="BD32" s="194">
        <f t="shared" si="33"/>
        <v>0</v>
      </c>
      <c r="BE32" s="104">
        <f t="shared" si="40"/>
        <v>0</v>
      </c>
      <c r="BF32" s="104">
        <f t="shared" si="40"/>
        <v>0</v>
      </c>
      <c r="BG32" s="194">
        <f t="shared" si="34"/>
        <v>0</v>
      </c>
      <c r="BH32" s="104">
        <f t="shared" si="41"/>
        <v>0</v>
      </c>
      <c r="BI32" s="104">
        <f t="shared" si="41"/>
        <v>0</v>
      </c>
      <c r="BJ32" s="194">
        <f t="shared" si="35"/>
        <v>0</v>
      </c>
      <c r="BK32" s="104">
        <f t="shared" si="42"/>
        <v>0</v>
      </c>
      <c r="BL32" s="104">
        <f t="shared" si="42"/>
        <v>0</v>
      </c>
      <c r="BM32" s="103">
        <f t="shared" si="36"/>
        <v>0</v>
      </c>
      <c r="BN32" s="99"/>
      <c r="BO32" s="48"/>
      <c r="BR32" s="249"/>
      <c r="BX32" s="249" t="str">
        <f t="shared" si="43"/>
        <v>Прочие собственные средствада</v>
      </c>
      <c r="BY32" s="250"/>
    </row>
    <row r="33" spans="3:77" ht="11.25" customHeight="1">
      <c r="C33" s="45"/>
      <c r="D33" s="293"/>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290"/>
      <c r="AF33" s="296" t="s">
        <v>318</v>
      </c>
      <c r="AG33" s="297" t="s">
        <v>327</v>
      </c>
      <c r="AH33" s="276"/>
      <c r="AI33" s="276"/>
      <c r="AJ33" s="276"/>
      <c r="AK33" s="276"/>
      <c r="AL33" s="276"/>
      <c r="AM33" s="276"/>
      <c r="AN33" s="276"/>
      <c r="AO33" s="276"/>
      <c r="AP33" s="277"/>
      <c r="AQ33" s="103">
        <f t="shared" si="28"/>
        <v>0</v>
      </c>
      <c r="AR33" s="103">
        <f t="shared" si="29"/>
        <v>0</v>
      </c>
      <c r="AS33" s="103">
        <f t="shared" si="30"/>
        <v>0</v>
      </c>
      <c r="AT33" s="104">
        <f t="shared" si="37"/>
        <v>0</v>
      </c>
      <c r="AU33" s="104">
        <f t="shared" si="37"/>
        <v>0</v>
      </c>
      <c r="AV33" s="104">
        <f t="shared" si="37"/>
        <v>0</v>
      </c>
      <c r="AW33" s="104">
        <f t="shared" si="37"/>
        <v>0</v>
      </c>
      <c r="AX33" s="194">
        <f t="shared" si="31"/>
        <v>0</v>
      </c>
      <c r="AY33" s="104">
        <f t="shared" si="38"/>
        <v>0</v>
      </c>
      <c r="AZ33" s="104">
        <f t="shared" si="38"/>
        <v>0</v>
      </c>
      <c r="BA33" s="194">
        <f t="shared" si="32"/>
        <v>0</v>
      </c>
      <c r="BB33" s="104">
        <f t="shared" si="39"/>
        <v>0</v>
      </c>
      <c r="BC33" s="104">
        <f t="shared" si="39"/>
        <v>0</v>
      </c>
      <c r="BD33" s="194">
        <f t="shared" si="33"/>
        <v>0</v>
      </c>
      <c r="BE33" s="104">
        <f t="shared" si="40"/>
        <v>0</v>
      </c>
      <c r="BF33" s="104">
        <f t="shared" si="40"/>
        <v>0</v>
      </c>
      <c r="BG33" s="194">
        <f t="shared" si="34"/>
        <v>0</v>
      </c>
      <c r="BH33" s="104">
        <f t="shared" si="41"/>
        <v>0</v>
      </c>
      <c r="BI33" s="104">
        <f t="shared" si="41"/>
        <v>0</v>
      </c>
      <c r="BJ33" s="194">
        <f t="shared" si="35"/>
        <v>0</v>
      </c>
      <c r="BK33" s="104">
        <f t="shared" si="42"/>
        <v>0</v>
      </c>
      <c r="BL33" s="104">
        <f t="shared" si="42"/>
        <v>0</v>
      </c>
      <c r="BM33" s="103">
        <f t="shared" si="36"/>
        <v>0</v>
      </c>
      <c r="BN33" s="99"/>
      <c r="BO33" s="48"/>
      <c r="BR33" s="249"/>
      <c r="BX33" s="249" t="str">
        <f t="shared" si="43"/>
        <v>За счет платы за технологическое присоединениеда</v>
      </c>
      <c r="BY33" s="250"/>
    </row>
    <row r="34" spans="3:77">
      <c r="C34" s="45"/>
      <c r="D34" s="291"/>
      <c r="E34" s="10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01"/>
      <c r="AF34" s="292" t="s">
        <v>118</v>
      </c>
      <c r="AG34" s="201" t="s">
        <v>224</v>
      </c>
      <c r="AH34" s="287"/>
      <c r="AI34" s="287"/>
      <c r="AJ34" s="287"/>
      <c r="AK34" s="287"/>
      <c r="AL34" s="287"/>
      <c r="AM34" s="287"/>
      <c r="AN34" s="287"/>
      <c r="AO34" s="287"/>
      <c r="AP34" s="107"/>
      <c r="AQ34" s="100">
        <f t="shared" si="28"/>
        <v>117159.34000000003</v>
      </c>
      <c r="AR34" s="100">
        <f t="shared" si="29"/>
        <v>0</v>
      </c>
      <c r="AS34" s="100">
        <f t="shared" si="30"/>
        <v>117159.34000000003</v>
      </c>
      <c r="AT34" s="102">
        <f>SUM(AT35:AT37)</f>
        <v>0</v>
      </c>
      <c r="AU34" s="102">
        <f>SUM(AU35:AU37)</f>
        <v>0</v>
      </c>
      <c r="AV34" s="102">
        <f>SUM(AV35:AV37)</f>
        <v>0</v>
      </c>
      <c r="AW34" s="102">
        <f>SUM(AW35:AW37)</f>
        <v>0</v>
      </c>
      <c r="AX34" s="101">
        <f t="shared" si="31"/>
        <v>0</v>
      </c>
      <c r="AY34" s="102">
        <f>SUM(AY35:AY37)</f>
        <v>29898.43</v>
      </c>
      <c r="AZ34" s="102">
        <f>SUM(AZ35:AZ37)</f>
        <v>0</v>
      </c>
      <c r="BA34" s="101">
        <f t="shared" si="32"/>
        <v>29898.43</v>
      </c>
      <c r="BB34" s="102">
        <f>SUM(BB35:BB37)</f>
        <v>21868.690000000002</v>
      </c>
      <c r="BC34" s="102">
        <f>SUM(BC35:BC37)</f>
        <v>0</v>
      </c>
      <c r="BD34" s="101">
        <f t="shared" si="33"/>
        <v>21868.690000000002</v>
      </c>
      <c r="BE34" s="102">
        <f>SUM(BE35:BE37)</f>
        <v>19864.080000000002</v>
      </c>
      <c r="BF34" s="102">
        <f>SUM(BF35:BF37)</f>
        <v>0</v>
      </c>
      <c r="BG34" s="101">
        <f t="shared" si="34"/>
        <v>19864.080000000002</v>
      </c>
      <c r="BH34" s="102">
        <f>SUM(BH35:BH37)</f>
        <v>10086.66</v>
      </c>
      <c r="BI34" s="102">
        <f>SUM(BI35:BI37)</f>
        <v>0</v>
      </c>
      <c r="BJ34" s="101">
        <f t="shared" si="35"/>
        <v>10086.66</v>
      </c>
      <c r="BK34" s="102">
        <f>SUM(BK35:BK37)</f>
        <v>35441.480000000003</v>
      </c>
      <c r="BL34" s="102">
        <f>SUM(BL35:BL37)</f>
        <v>0</v>
      </c>
      <c r="BM34" s="100">
        <f t="shared" si="36"/>
        <v>35441.480000000003</v>
      </c>
      <c r="BN34" s="99"/>
      <c r="BO34" s="48"/>
      <c r="BR34" s="250"/>
      <c r="BX34" s="249"/>
      <c r="BY34" s="250"/>
    </row>
    <row r="35" spans="3:77">
      <c r="C35" s="45"/>
      <c r="D35" s="293"/>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290"/>
      <c r="AF35" s="296" t="s">
        <v>225</v>
      </c>
      <c r="AG35" s="298" t="s">
        <v>226</v>
      </c>
      <c r="AH35" s="277"/>
      <c r="AI35" s="277"/>
      <c r="AJ35" s="277"/>
      <c r="AK35" s="277"/>
      <c r="AL35" s="277"/>
      <c r="AM35" s="277"/>
      <c r="AN35" s="277"/>
      <c r="AO35" s="277"/>
      <c r="AP35" s="277"/>
      <c r="AQ35" s="103">
        <f t="shared" si="28"/>
        <v>117159.34000000003</v>
      </c>
      <c r="AR35" s="103">
        <f t="shared" si="29"/>
        <v>0</v>
      </c>
      <c r="AS35" s="103">
        <f t="shared" si="30"/>
        <v>117159.34000000003</v>
      </c>
      <c r="AT35" s="104">
        <f t="shared" ref="AT35:AW37" si="44">SUMIF($BX$49:$BX$397,$BX35,AT$49:AT$397)</f>
        <v>0</v>
      </c>
      <c r="AU35" s="104">
        <f t="shared" si="44"/>
        <v>0</v>
      </c>
      <c r="AV35" s="104">
        <f t="shared" si="44"/>
        <v>0</v>
      </c>
      <c r="AW35" s="104">
        <f t="shared" si="44"/>
        <v>0</v>
      </c>
      <c r="AX35" s="194">
        <f t="shared" si="31"/>
        <v>0</v>
      </c>
      <c r="AY35" s="104">
        <f t="shared" ref="AY35:AZ37" si="45">SUMIF($BX$49:$BX$397,$BX35,AY$49:AY$397)</f>
        <v>29898.43</v>
      </c>
      <c r="AZ35" s="104">
        <f t="shared" si="45"/>
        <v>0</v>
      </c>
      <c r="BA35" s="194">
        <f t="shared" si="32"/>
        <v>29898.43</v>
      </c>
      <c r="BB35" s="104">
        <f t="shared" ref="BB35:BC37" si="46">SUMIF($BX$49:$BX$397,$BX35,BB$49:BB$397)</f>
        <v>21868.690000000002</v>
      </c>
      <c r="BC35" s="104">
        <f t="shared" si="46"/>
        <v>0</v>
      </c>
      <c r="BD35" s="194">
        <f t="shared" si="33"/>
        <v>21868.690000000002</v>
      </c>
      <c r="BE35" s="104">
        <f t="shared" ref="BE35:BF37" si="47">SUMIF($BX$49:$BX$397,$BX35,BE$49:BE$397)</f>
        <v>19864.080000000002</v>
      </c>
      <c r="BF35" s="104">
        <f t="shared" si="47"/>
        <v>0</v>
      </c>
      <c r="BG35" s="194">
        <f t="shared" si="34"/>
        <v>19864.080000000002</v>
      </c>
      <c r="BH35" s="104">
        <f t="shared" ref="BH35:BI37" si="48">SUMIF($BX$49:$BX$397,$BX35,BH$49:BH$397)</f>
        <v>10086.66</v>
      </c>
      <c r="BI35" s="104">
        <f t="shared" si="48"/>
        <v>0</v>
      </c>
      <c r="BJ35" s="194">
        <f t="shared" si="35"/>
        <v>10086.66</v>
      </c>
      <c r="BK35" s="104">
        <f t="shared" ref="BK35:BL37" si="49">SUMIF($BX$49:$BX$397,$BX35,BK$49:BK$397)</f>
        <v>35441.480000000003</v>
      </c>
      <c r="BL35" s="104">
        <f t="shared" si="49"/>
        <v>0</v>
      </c>
      <c r="BM35" s="103">
        <f t="shared" si="36"/>
        <v>35441.480000000003</v>
      </c>
      <c r="BN35" s="99"/>
      <c r="BO35" s="48"/>
      <c r="BR35" s="249"/>
      <c r="BX35" s="249" t="str">
        <f t="shared" si="43"/>
        <v>Кредитыда</v>
      </c>
      <c r="BY35" s="250"/>
    </row>
    <row r="36" spans="3:77">
      <c r="C36" s="45"/>
      <c r="D36" s="293"/>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290"/>
      <c r="AF36" s="296" t="s">
        <v>227</v>
      </c>
      <c r="AG36" s="298" t="s">
        <v>228</v>
      </c>
      <c r="AH36" s="277"/>
      <c r="AI36" s="277"/>
      <c r="AJ36" s="277"/>
      <c r="AK36" s="277"/>
      <c r="AL36" s="277"/>
      <c r="AM36" s="277"/>
      <c r="AN36" s="277"/>
      <c r="AO36" s="277"/>
      <c r="AP36" s="275"/>
      <c r="AQ36" s="103">
        <f t="shared" si="28"/>
        <v>0</v>
      </c>
      <c r="AR36" s="103">
        <f t="shared" si="29"/>
        <v>0</v>
      </c>
      <c r="AS36" s="103">
        <f t="shared" si="30"/>
        <v>0</v>
      </c>
      <c r="AT36" s="104">
        <f t="shared" si="44"/>
        <v>0</v>
      </c>
      <c r="AU36" s="104">
        <f t="shared" si="44"/>
        <v>0</v>
      </c>
      <c r="AV36" s="104">
        <f t="shared" si="44"/>
        <v>0</v>
      </c>
      <c r="AW36" s="104">
        <f t="shared" si="44"/>
        <v>0</v>
      </c>
      <c r="AX36" s="194">
        <f t="shared" si="31"/>
        <v>0</v>
      </c>
      <c r="AY36" s="104">
        <f t="shared" si="45"/>
        <v>0</v>
      </c>
      <c r="AZ36" s="104">
        <f t="shared" si="45"/>
        <v>0</v>
      </c>
      <c r="BA36" s="194">
        <f t="shared" si="32"/>
        <v>0</v>
      </c>
      <c r="BB36" s="104">
        <f t="shared" si="46"/>
        <v>0</v>
      </c>
      <c r="BC36" s="104">
        <f t="shared" si="46"/>
        <v>0</v>
      </c>
      <c r="BD36" s="194">
        <f t="shared" si="33"/>
        <v>0</v>
      </c>
      <c r="BE36" s="104">
        <f t="shared" si="47"/>
        <v>0</v>
      </c>
      <c r="BF36" s="104">
        <f t="shared" si="47"/>
        <v>0</v>
      </c>
      <c r="BG36" s="194">
        <f t="shared" si="34"/>
        <v>0</v>
      </c>
      <c r="BH36" s="104">
        <f t="shared" si="48"/>
        <v>0</v>
      </c>
      <c r="BI36" s="104">
        <f t="shared" si="48"/>
        <v>0</v>
      </c>
      <c r="BJ36" s="194">
        <f t="shared" si="35"/>
        <v>0</v>
      </c>
      <c r="BK36" s="104">
        <f t="shared" si="49"/>
        <v>0</v>
      </c>
      <c r="BL36" s="104">
        <f t="shared" si="49"/>
        <v>0</v>
      </c>
      <c r="BM36" s="103">
        <f t="shared" si="36"/>
        <v>0</v>
      </c>
      <c r="BN36" s="99"/>
      <c r="BO36" s="48"/>
      <c r="BR36" s="249"/>
      <c r="BX36" s="249" t="str">
        <f t="shared" si="43"/>
        <v>Займыда</v>
      </c>
      <c r="BY36" s="250"/>
    </row>
    <row r="37" spans="3:77" ht="11.25" customHeight="1">
      <c r="C37" s="45"/>
      <c r="D37" s="293"/>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290"/>
      <c r="AF37" s="296" t="s">
        <v>229</v>
      </c>
      <c r="AG37" s="298" t="s">
        <v>230</v>
      </c>
      <c r="AH37" s="277"/>
      <c r="AI37" s="277"/>
      <c r="AJ37" s="277"/>
      <c r="AK37" s="277"/>
      <c r="AL37" s="277"/>
      <c r="AM37" s="277"/>
      <c r="AN37" s="277"/>
      <c r="AO37" s="277"/>
      <c r="AP37" s="277"/>
      <c r="AQ37" s="103">
        <f t="shared" si="28"/>
        <v>0</v>
      </c>
      <c r="AR37" s="103">
        <f t="shared" si="29"/>
        <v>0</v>
      </c>
      <c r="AS37" s="103">
        <f t="shared" si="30"/>
        <v>0</v>
      </c>
      <c r="AT37" s="104">
        <f t="shared" si="44"/>
        <v>0</v>
      </c>
      <c r="AU37" s="104">
        <f t="shared" si="44"/>
        <v>0</v>
      </c>
      <c r="AV37" s="104">
        <f t="shared" si="44"/>
        <v>0</v>
      </c>
      <c r="AW37" s="104">
        <f t="shared" si="44"/>
        <v>0</v>
      </c>
      <c r="AX37" s="194">
        <f t="shared" si="31"/>
        <v>0</v>
      </c>
      <c r="AY37" s="104">
        <f t="shared" si="45"/>
        <v>0</v>
      </c>
      <c r="AZ37" s="104">
        <f t="shared" si="45"/>
        <v>0</v>
      </c>
      <c r="BA37" s="194">
        <f t="shared" si="32"/>
        <v>0</v>
      </c>
      <c r="BB37" s="104">
        <f t="shared" si="46"/>
        <v>0</v>
      </c>
      <c r="BC37" s="104">
        <f t="shared" si="46"/>
        <v>0</v>
      </c>
      <c r="BD37" s="194">
        <f t="shared" si="33"/>
        <v>0</v>
      </c>
      <c r="BE37" s="104">
        <f t="shared" si="47"/>
        <v>0</v>
      </c>
      <c r="BF37" s="104">
        <f t="shared" si="47"/>
        <v>0</v>
      </c>
      <c r="BG37" s="194">
        <f t="shared" si="34"/>
        <v>0</v>
      </c>
      <c r="BH37" s="104">
        <f t="shared" si="48"/>
        <v>0</v>
      </c>
      <c r="BI37" s="104">
        <f t="shared" si="48"/>
        <v>0</v>
      </c>
      <c r="BJ37" s="194">
        <f t="shared" si="35"/>
        <v>0</v>
      </c>
      <c r="BK37" s="104">
        <f t="shared" si="49"/>
        <v>0</v>
      </c>
      <c r="BL37" s="104">
        <f t="shared" si="49"/>
        <v>0</v>
      </c>
      <c r="BM37" s="103">
        <f t="shared" si="36"/>
        <v>0</v>
      </c>
      <c r="BN37" s="99"/>
      <c r="BR37" s="249"/>
      <c r="BX37" s="249" t="str">
        <f t="shared" si="43"/>
        <v>Прочие привлеченные средствада</v>
      </c>
      <c r="BY37" s="250"/>
    </row>
    <row r="38" spans="3:77">
      <c r="C38" s="45"/>
      <c r="D38" s="291"/>
      <c r="E38" s="10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01"/>
      <c r="AF38" s="292" t="s">
        <v>119</v>
      </c>
      <c r="AG38" s="201" t="s">
        <v>231</v>
      </c>
      <c r="AH38" s="287"/>
      <c r="AI38" s="287"/>
      <c r="AJ38" s="287"/>
      <c r="AK38" s="287"/>
      <c r="AL38" s="287"/>
      <c r="AM38" s="287"/>
      <c r="AN38" s="287"/>
      <c r="AO38" s="287"/>
      <c r="AP38" s="275"/>
      <c r="AQ38" s="100">
        <f t="shared" si="28"/>
        <v>0</v>
      </c>
      <c r="AR38" s="100">
        <f t="shared" si="29"/>
        <v>0</v>
      </c>
      <c r="AS38" s="100">
        <f t="shared" si="30"/>
        <v>0</v>
      </c>
      <c r="AT38" s="102">
        <f>SUM(AT39:AT41)</f>
        <v>0</v>
      </c>
      <c r="AU38" s="102">
        <f>SUM(AU39:AU41)</f>
        <v>0</v>
      </c>
      <c r="AV38" s="102">
        <f>SUM(AV39:AV41)</f>
        <v>0</v>
      </c>
      <c r="AW38" s="102">
        <f>SUM(AW39:AW41)</f>
        <v>0</v>
      </c>
      <c r="AX38" s="101">
        <f t="shared" si="31"/>
        <v>0</v>
      </c>
      <c r="AY38" s="102">
        <f>SUM(AY39:AY41)</f>
        <v>0</v>
      </c>
      <c r="AZ38" s="102">
        <f>SUM(AZ39:AZ41)</f>
        <v>0</v>
      </c>
      <c r="BA38" s="101">
        <f t="shared" si="32"/>
        <v>0</v>
      </c>
      <c r="BB38" s="102">
        <f>SUM(BB39:BB41)</f>
        <v>0</v>
      </c>
      <c r="BC38" s="102">
        <f>SUM(BC39:BC41)</f>
        <v>0</v>
      </c>
      <c r="BD38" s="101">
        <f t="shared" si="33"/>
        <v>0</v>
      </c>
      <c r="BE38" s="102">
        <f>SUM(BE39:BE41)</f>
        <v>0</v>
      </c>
      <c r="BF38" s="102">
        <f>SUM(BF39:BF41)</f>
        <v>0</v>
      </c>
      <c r="BG38" s="101">
        <f t="shared" si="34"/>
        <v>0</v>
      </c>
      <c r="BH38" s="102">
        <f>SUM(BH39:BH41)</f>
        <v>0</v>
      </c>
      <c r="BI38" s="102">
        <f>SUM(BI39:BI41)</f>
        <v>0</v>
      </c>
      <c r="BJ38" s="101">
        <f t="shared" si="35"/>
        <v>0</v>
      </c>
      <c r="BK38" s="102">
        <f>SUM(BK39:BK41)</f>
        <v>0</v>
      </c>
      <c r="BL38" s="102">
        <f>SUM(BL39:BL41)</f>
        <v>0</v>
      </c>
      <c r="BM38" s="100">
        <f t="shared" si="36"/>
        <v>0</v>
      </c>
      <c r="BN38" s="99"/>
      <c r="BR38" s="250"/>
      <c r="BX38" s="249"/>
      <c r="BY38" s="250"/>
    </row>
    <row r="39" spans="3:77">
      <c r="C39" s="45"/>
      <c r="D39" s="293"/>
      <c r="E39" s="107"/>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5"/>
      <c r="AF39" s="296" t="s">
        <v>152</v>
      </c>
      <c r="AG39" s="297" t="s">
        <v>232</v>
      </c>
      <c r="AH39" s="276"/>
      <c r="AI39" s="276"/>
      <c r="AJ39" s="276"/>
      <c r="AK39" s="276"/>
      <c r="AL39" s="276"/>
      <c r="AM39" s="276"/>
      <c r="AN39" s="276"/>
      <c r="AO39" s="276"/>
      <c r="AP39" s="276"/>
      <c r="AQ39" s="103">
        <f t="shared" si="28"/>
        <v>0</v>
      </c>
      <c r="AR39" s="103">
        <f t="shared" si="29"/>
        <v>0</v>
      </c>
      <c r="AS39" s="103">
        <f t="shared" si="30"/>
        <v>0</v>
      </c>
      <c r="AT39" s="104">
        <f t="shared" ref="AT39:AW41" si="50">SUMIF($BX$49:$BX$397,$BX39,AT$49:AT$397)</f>
        <v>0</v>
      </c>
      <c r="AU39" s="104">
        <f t="shared" si="50"/>
        <v>0</v>
      </c>
      <c r="AV39" s="104">
        <f t="shared" si="50"/>
        <v>0</v>
      </c>
      <c r="AW39" s="104">
        <f t="shared" si="50"/>
        <v>0</v>
      </c>
      <c r="AX39" s="194">
        <f t="shared" si="31"/>
        <v>0</v>
      </c>
      <c r="AY39" s="104">
        <f t="shared" ref="AY39:AZ41" si="51">SUMIF($BX$49:$BX$397,$BX39,AY$49:AY$397)</f>
        <v>0</v>
      </c>
      <c r="AZ39" s="104">
        <f t="shared" si="51"/>
        <v>0</v>
      </c>
      <c r="BA39" s="194">
        <f t="shared" si="32"/>
        <v>0</v>
      </c>
      <c r="BB39" s="104">
        <f t="shared" ref="BB39:BC41" si="52">SUMIF($BX$49:$BX$397,$BX39,BB$49:BB$397)</f>
        <v>0</v>
      </c>
      <c r="BC39" s="104">
        <f t="shared" si="52"/>
        <v>0</v>
      </c>
      <c r="BD39" s="194">
        <f t="shared" si="33"/>
        <v>0</v>
      </c>
      <c r="BE39" s="104">
        <f t="shared" ref="BE39:BF41" si="53">SUMIF($BX$49:$BX$397,$BX39,BE$49:BE$397)</f>
        <v>0</v>
      </c>
      <c r="BF39" s="104">
        <f t="shared" si="53"/>
        <v>0</v>
      </c>
      <c r="BG39" s="194">
        <f t="shared" si="34"/>
        <v>0</v>
      </c>
      <c r="BH39" s="104">
        <f t="shared" ref="BH39:BI41" si="54">SUMIF($BX$49:$BX$397,$BX39,BH$49:BH$397)</f>
        <v>0</v>
      </c>
      <c r="BI39" s="104">
        <f t="shared" si="54"/>
        <v>0</v>
      </c>
      <c r="BJ39" s="194">
        <f t="shared" si="35"/>
        <v>0</v>
      </c>
      <c r="BK39" s="104">
        <f t="shared" ref="BK39:BL41" si="55">SUMIF($BX$49:$BX$397,$BX39,BK$49:BK$397)</f>
        <v>0</v>
      </c>
      <c r="BL39" s="104">
        <f t="shared" si="55"/>
        <v>0</v>
      </c>
      <c r="BM39" s="103">
        <f t="shared" si="36"/>
        <v>0</v>
      </c>
      <c r="BN39" s="99"/>
      <c r="BR39" s="249"/>
      <c r="BX39" s="249" t="str">
        <f t="shared" si="43"/>
        <v>Федеральный бюджетда</v>
      </c>
      <c r="BY39" s="250"/>
    </row>
    <row r="40" spans="3:77">
      <c r="C40" s="45"/>
      <c r="D40" s="293"/>
      <c r="E40" s="107"/>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5"/>
      <c r="AF40" s="296" t="s">
        <v>153</v>
      </c>
      <c r="AG40" s="297" t="s">
        <v>233</v>
      </c>
      <c r="AH40" s="276"/>
      <c r="AI40" s="276"/>
      <c r="AJ40" s="276"/>
      <c r="AK40" s="276"/>
      <c r="AL40" s="276"/>
      <c r="AM40" s="276"/>
      <c r="AN40" s="276"/>
      <c r="AO40" s="276"/>
      <c r="AP40" s="276"/>
      <c r="AQ40" s="103">
        <f t="shared" si="28"/>
        <v>0</v>
      </c>
      <c r="AR40" s="103">
        <f t="shared" si="29"/>
        <v>0</v>
      </c>
      <c r="AS40" s="103">
        <f t="shared" si="30"/>
        <v>0</v>
      </c>
      <c r="AT40" s="104">
        <f t="shared" si="50"/>
        <v>0</v>
      </c>
      <c r="AU40" s="104">
        <f t="shared" si="50"/>
        <v>0</v>
      </c>
      <c r="AV40" s="104">
        <f t="shared" si="50"/>
        <v>0</v>
      </c>
      <c r="AW40" s="104">
        <f t="shared" si="50"/>
        <v>0</v>
      </c>
      <c r="AX40" s="194">
        <f t="shared" si="31"/>
        <v>0</v>
      </c>
      <c r="AY40" s="104">
        <f t="shared" si="51"/>
        <v>0</v>
      </c>
      <c r="AZ40" s="104">
        <f t="shared" si="51"/>
        <v>0</v>
      </c>
      <c r="BA40" s="194">
        <f t="shared" si="32"/>
        <v>0</v>
      </c>
      <c r="BB40" s="104">
        <f t="shared" si="52"/>
        <v>0</v>
      </c>
      <c r="BC40" s="104">
        <f t="shared" si="52"/>
        <v>0</v>
      </c>
      <c r="BD40" s="194">
        <f t="shared" si="33"/>
        <v>0</v>
      </c>
      <c r="BE40" s="104">
        <f t="shared" si="53"/>
        <v>0</v>
      </c>
      <c r="BF40" s="104">
        <f t="shared" si="53"/>
        <v>0</v>
      </c>
      <c r="BG40" s="194">
        <f t="shared" si="34"/>
        <v>0</v>
      </c>
      <c r="BH40" s="104">
        <f t="shared" si="54"/>
        <v>0</v>
      </c>
      <c r="BI40" s="104">
        <f t="shared" si="54"/>
        <v>0</v>
      </c>
      <c r="BJ40" s="194">
        <f t="shared" si="35"/>
        <v>0</v>
      </c>
      <c r="BK40" s="104">
        <f t="shared" si="55"/>
        <v>0</v>
      </c>
      <c r="BL40" s="104">
        <f t="shared" si="55"/>
        <v>0</v>
      </c>
      <c r="BM40" s="103">
        <f t="shared" si="36"/>
        <v>0</v>
      </c>
      <c r="BN40" s="99"/>
      <c r="BR40" s="249"/>
      <c r="BX40" s="249" t="str">
        <f t="shared" si="43"/>
        <v>Бюджет субъекта РФда</v>
      </c>
      <c r="BY40" s="250"/>
    </row>
    <row r="41" spans="3:77" ht="11.25" customHeight="1">
      <c r="C41" s="45"/>
      <c r="D41" s="293"/>
      <c r="E41" s="107"/>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5"/>
      <c r="AF41" s="296" t="s">
        <v>25</v>
      </c>
      <c r="AG41" s="297" t="s">
        <v>234</v>
      </c>
      <c r="AH41" s="276"/>
      <c r="AI41" s="276"/>
      <c r="AJ41" s="276"/>
      <c r="AK41" s="276"/>
      <c r="AL41" s="276"/>
      <c r="AM41" s="276"/>
      <c r="AN41" s="276"/>
      <c r="AO41" s="276"/>
      <c r="AP41" s="276"/>
      <c r="AQ41" s="103">
        <f t="shared" si="28"/>
        <v>0</v>
      </c>
      <c r="AR41" s="103">
        <f t="shared" si="29"/>
        <v>0</v>
      </c>
      <c r="AS41" s="103">
        <f t="shared" si="30"/>
        <v>0</v>
      </c>
      <c r="AT41" s="104">
        <f t="shared" si="50"/>
        <v>0</v>
      </c>
      <c r="AU41" s="104">
        <f t="shared" si="50"/>
        <v>0</v>
      </c>
      <c r="AV41" s="104">
        <f t="shared" si="50"/>
        <v>0</v>
      </c>
      <c r="AW41" s="104">
        <f t="shared" si="50"/>
        <v>0</v>
      </c>
      <c r="AX41" s="194">
        <f t="shared" si="31"/>
        <v>0</v>
      </c>
      <c r="AY41" s="104">
        <f t="shared" si="51"/>
        <v>0</v>
      </c>
      <c r="AZ41" s="104">
        <f t="shared" si="51"/>
        <v>0</v>
      </c>
      <c r="BA41" s="194">
        <f t="shared" si="32"/>
        <v>0</v>
      </c>
      <c r="BB41" s="104">
        <f t="shared" si="52"/>
        <v>0</v>
      </c>
      <c r="BC41" s="104">
        <f t="shared" si="52"/>
        <v>0</v>
      </c>
      <c r="BD41" s="194">
        <f t="shared" si="33"/>
        <v>0</v>
      </c>
      <c r="BE41" s="104">
        <f t="shared" si="53"/>
        <v>0</v>
      </c>
      <c r="BF41" s="104">
        <f t="shared" si="53"/>
        <v>0</v>
      </c>
      <c r="BG41" s="194">
        <f t="shared" si="34"/>
        <v>0</v>
      </c>
      <c r="BH41" s="104">
        <f t="shared" si="54"/>
        <v>0</v>
      </c>
      <c r="BI41" s="104">
        <f t="shared" si="54"/>
        <v>0</v>
      </c>
      <c r="BJ41" s="194">
        <f t="shared" si="35"/>
        <v>0</v>
      </c>
      <c r="BK41" s="104">
        <f t="shared" si="55"/>
        <v>0</v>
      </c>
      <c r="BL41" s="104">
        <f t="shared" si="55"/>
        <v>0</v>
      </c>
      <c r="BM41" s="103">
        <f t="shared" si="36"/>
        <v>0</v>
      </c>
      <c r="BN41" s="99"/>
      <c r="BR41" s="249"/>
      <c r="BX41" s="249" t="str">
        <f t="shared" si="43"/>
        <v>Бюджет муниципального образованияда</v>
      </c>
      <c r="BY41" s="250"/>
    </row>
    <row r="42" spans="3:77" ht="11.25" customHeight="1">
      <c r="C42" s="45"/>
      <c r="D42" s="291"/>
      <c r="E42" s="10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01"/>
      <c r="AF42" s="292" t="s">
        <v>120</v>
      </c>
      <c r="AG42" s="201" t="s">
        <v>235</v>
      </c>
      <c r="AH42" s="287"/>
      <c r="AI42" s="287"/>
      <c r="AJ42" s="287"/>
      <c r="AK42" s="287"/>
      <c r="AL42" s="287"/>
      <c r="AM42" s="287"/>
      <c r="AN42" s="287"/>
      <c r="AO42" s="287"/>
      <c r="AP42" s="275"/>
      <c r="AQ42" s="100">
        <f t="shared" si="28"/>
        <v>0</v>
      </c>
      <c r="AR42" s="100">
        <f t="shared" si="29"/>
        <v>0</v>
      </c>
      <c r="AS42" s="100">
        <f t="shared" si="30"/>
        <v>0</v>
      </c>
      <c r="AT42" s="102">
        <f>SUM(AT43:AT44)</f>
        <v>0</v>
      </c>
      <c r="AU42" s="102">
        <f>SUM(AU43:AU44)</f>
        <v>0</v>
      </c>
      <c r="AV42" s="102">
        <f>SUM(AV43:AV44)</f>
        <v>0</v>
      </c>
      <c r="AW42" s="102">
        <f>SUM(AW43:AW44)</f>
        <v>0</v>
      </c>
      <c r="AX42" s="101">
        <f t="shared" si="31"/>
        <v>0</v>
      </c>
      <c r="AY42" s="102">
        <f>SUM(AY43:AY44)</f>
        <v>0</v>
      </c>
      <c r="AZ42" s="102">
        <f>SUM(AZ43:AZ44)</f>
        <v>0</v>
      </c>
      <c r="BA42" s="101">
        <f t="shared" si="32"/>
        <v>0</v>
      </c>
      <c r="BB42" s="102">
        <f>SUM(BB43:BB44)</f>
        <v>0</v>
      </c>
      <c r="BC42" s="102">
        <f>SUM(BC43:BC44)</f>
        <v>0</v>
      </c>
      <c r="BD42" s="101">
        <f t="shared" si="33"/>
        <v>0</v>
      </c>
      <c r="BE42" s="102">
        <f>SUM(BE43:BE44)</f>
        <v>0</v>
      </c>
      <c r="BF42" s="102">
        <f>SUM(BF43:BF44)</f>
        <v>0</v>
      </c>
      <c r="BG42" s="101">
        <f t="shared" si="34"/>
        <v>0</v>
      </c>
      <c r="BH42" s="102">
        <f>SUM(BH43:BH44)</f>
        <v>0</v>
      </c>
      <c r="BI42" s="102">
        <f>SUM(BI43:BI44)</f>
        <v>0</v>
      </c>
      <c r="BJ42" s="101">
        <f t="shared" si="35"/>
        <v>0</v>
      </c>
      <c r="BK42" s="102">
        <f>SUM(BK43:BK44)</f>
        <v>0</v>
      </c>
      <c r="BL42" s="102">
        <f>SUM(BL43:BL44)</f>
        <v>0</v>
      </c>
      <c r="BM42" s="100">
        <f t="shared" si="36"/>
        <v>0</v>
      </c>
      <c r="BN42" s="99"/>
      <c r="BR42" s="250"/>
      <c r="BX42" s="249"/>
      <c r="BY42" s="250"/>
    </row>
    <row r="43" spans="3:77">
      <c r="C43" s="45"/>
      <c r="D43" s="293"/>
      <c r="E43" s="107"/>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5"/>
      <c r="AF43" s="296" t="s">
        <v>236</v>
      </c>
      <c r="AG43" s="297" t="s">
        <v>237</v>
      </c>
      <c r="AH43" s="276"/>
      <c r="AI43" s="276"/>
      <c r="AJ43" s="276"/>
      <c r="AK43" s="276"/>
      <c r="AL43" s="276"/>
      <c r="AM43" s="276"/>
      <c r="AN43" s="276"/>
      <c r="AO43" s="276"/>
      <c r="AP43" s="276"/>
      <c r="AQ43" s="103">
        <f t="shared" si="28"/>
        <v>0</v>
      </c>
      <c r="AR43" s="103">
        <f t="shared" si="29"/>
        <v>0</v>
      </c>
      <c r="AS43" s="103">
        <f t="shared" si="30"/>
        <v>0</v>
      </c>
      <c r="AT43" s="104">
        <f t="shared" ref="AT43:AW44" si="56">SUMIF($BX$49:$BX$397,$BX43,AT$49:AT$397)</f>
        <v>0</v>
      </c>
      <c r="AU43" s="104">
        <f t="shared" si="56"/>
        <v>0</v>
      </c>
      <c r="AV43" s="104">
        <f t="shared" si="56"/>
        <v>0</v>
      </c>
      <c r="AW43" s="104">
        <f t="shared" si="56"/>
        <v>0</v>
      </c>
      <c r="AX43" s="194">
        <f t="shared" si="31"/>
        <v>0</v>
      </c>
      <c r="AY43" s="104">
        <f>SUMIF($BX$49:$BX$397,$BX43,AY$49:AY$397)</f>
        <v>0</v>
      </c>
      <c r="AZ43" s="104">
        <f>SUMIF($BX$49:$BX$397,$BX43,AZ$49:AZ$397)</f>
        <v>0</v>
      </c>
      <c r="BA43" s="194">
        <f t="shared" si="32"/>
        <v>0</v>
      </c>
      <c r="BB43" s="104">
        <f>SUMIF($BX$49:$BX$397,$BX43,BB$49:BB$397)</f>
        <v>0</v>
      </c>
      <c r="BC43" s="104">
        <f>SUMIF($BX$49:$BX$397,$BX43,BC$49:BC$397)</f>
        <v>0</v>
      </c>
      <c r="BD43" s="194">
        <f t="shared" si="33"/>
        <v>0</v>
      </c>
      <c r="BE43" s="104">
        <f>SUMIF($BX$49:$BX$397,$BX43,BE$49:BE$397)</f>
        <v>0</v>
      </c>
      <c r="BF43" s="104">
        <f>SUMIF($BX$49:$BX$397,$BX43,BF$49:BF$397)</f>
        <v>0</v>
      </c>
      <c r="BG43" s="194">
        <f t="shared" si="34"/>
        <v>0</v>
      </c>
      <c r="BH43" s="104">
        <f>SUMIF($BX$49:$BX$397,$BX43,BH$49:BH$397)</f>
        <v>0</v>
      </c>
      <c r="BI43" s="104">
        <f>SUMIF($BX$49:$BX$397,$BX43,BI$49:BI$397)</f>
        <v>0</v>
      </c>
      <c r="BJ43" s="194">
        <f t="shared" si="35"/>
        <v>0</v>
      </c>
      <c r="BK43" s="104">
        <f>SUMIF($BX$49:$BX$397,$BX43,BK$49:BK$397)</f>
        <v>0</v>
      </c>
      <c r="BL43" s="104">
        <f>SUMIF($BX$49:$BX$397,$BX43,BL$49:BL$397)</f>
        <v>0</v>
      </c>
      <c r="BM43" s="103">
        <f t="shared" si="36"/>
        <v>0</v>
      </c>
      <c r="BN43" s="99"/>
      <c r="BR43" s="249"/>
      <c r="BX43" s="249" t="str">
        <f t="shared" si="43"/>
        <v>Лизингда</v>
      </c>
      <c r="BY43" s="250"/>
    </row>
    <row r="44" spans="3:77">
      <c r="C44" s="45"/>
      <c r="D44" s="293"/>
      <c r="E44" s="107"/>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5"/>
      <c r="AF44" s="296" t="s">
        <v>238</v>
      </c>
      <c r="AG44" s="297" t="s">
        <v>239</v>
      </c>
      <c r="AH44" s="276"/>
      <c r="AI44" s="276"/>
      <c r="AJ44" s="276"/>
      <c r="AK44" s="276"/>
      <c r="AL44" s="276"/>
      <c r="AM44" s="276"/>
      <c r="AN44" s="276"/>
      <c r="AO44" s="276"/>
      <c r="AP44" s="276"/>
      <c r="AQ44" s="103">
        <f t="shared" si="28"/>
        <v>0</v>
      </c>
      <c r="AR44" s="103">
        <f t="shared" si="29"/>
        <v>0</v>
      </c>
      <c r="AS44" s="103">
        <f t="shared" si="30"/>
        <v>0</v>
      </c>
      <c r="AT44" s="104">
        <f t="shared" si="56"/>
        <v>0</v>
      </c>
      <c r="AU44" s="104">
        <f t="shared" si="56"/>
        <v>0</v>
      </c>
      <c r="AV44" s="104">
        <f t="shared" si="56"/>
        <v>0</v>
      </c>
      <c r="AW44" s="104">
        <f t="shared" si="56"/>
        <v>0</v>
      </c>
      <c r="AX44" s="194">
        <f t="shared" si="31"/>
        <v>0</v>
      </c>
      <c r="AY44" s="104">
        <f>SUMIF($BX$49:$BX$397,$BX44,AY$49:AY$397)</f>
        <v>0</v>
      </c>
      <c r="AZ44" s="104">
        <f>SUMIF($BX$49:$BX$397,$BX44,AZ$49:AZ$397)</f>
        <v>0</v>
      </c>
      <c r="BA44" s="194">
        <f t="shared" si="32"/>
        <v>0</v>
      </c>
      <c r="BB44" s="104">
        <f>SUMIF($BX$49:$BX$397,$BX44,BB$49:BB$397)</f>
        <v>0</v>
      </c>
      <c r="BC44" s="104">
        <f>SUMIF($BX$49:$BX$397,$BX44,BC$49:BC$397)</f>
        <v>0</v>
      </c>
      <c r="BD44" s="194">
        <f t="shared" si="33"/>
        <v>0</v>
      </c>
      <c r="BE44" s="104">
        <f>SUMIF($BX$49:$BX$397,$BX44,BE$49:BE$397)</f>
        <v>0</v>
      </c>
      <c r="BF44" s="104">
        <f>SUMIF($BX$49:$BX$397,$BX44,BF$49:BF$397)</f>
        <v>0</v>
      </c>
      <c r="BG44" s="194">
        <f t="shared" si="34"/>
        <v>0</v>
      </c>
      <c r="BH44" s="104">
        <f>SUMIF($BX$49:$BX$397,$BX44,BH$49:BH$397)</f>
        <v>0</v>
      </c>
      <c r="BI44" s="104">
        <f>SUMIF($BX$49:$BX$397,$BX44,BI$49:BI$397)</f>
        <v>0</v>
      </c>
      <c r="BJ44" s="194">
        <f t="shared" si="35"/>
        <v>0</v>
      </c>
      <c r="BK44" s="104">
        <f>SUMIF($BX$49:$BX$397,$BX44,BK$49:BK$397)</f>
        <v>0</v>
      </c>
      <c r="BL44" s="104">
        <f>SUMIF($BX$49:$BX$397,$BX44,BL$49:BL$397)</f>
        <v>0</v>
      </c>
      <c r="BM44" s="103">
        <f t="shared" si="36"/>
        <v>0</v>
      </c>
      <c r="BN44" s="99"/>
      <c r="BR44" s="249"/>
      <c r="BX44" s="249" t="str">
        <f t="shared" si="43"/>
        <v>Прочиеда</v>
      </c>
      <c r="BY44" s="250"/>
    </row>
    <row r="45" spans="3:77" ht="15" customHeight="1">
      <c r="C45" s="45"/>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105"/>
      <c r="AR45" s="105"/>
      <c r="AS45" s="105"/>
      <c r="AT45" s="105"/>
      <c r="AU45" s="105"/>
      <c r="AV45" s="105"/>
      <c r="AW45" s="105"/>
      <c r="AX45" s="105"/>
      <c r="AY45" s="105"/>
      <c r="AZ45" s="105"/>
      <c r="BA45" s="105"/>
      <c r="BB45" s="105"/>
      <c r="BC45" s="106"/>
      <c r="BD45" s="106"/>
      <c r="BE45" s="107"/>
      <c r="BF45" s="107"/>
      <c r="BG45" s="107"/>
      <c r="BH45" s="107"/>
      <c r="BI45" s="107"/>
      <c r="BJ45" s="107"/>
      <c r="BK45" s="107"/>
      <c r="BL45" s="107"/>
      <c r="BM45" s="114"/>
    </row>
    <row r="46" spans="3:77" ht="15" customHeight="1">
      <c r="C46" s="45"/>
      <c r="D46" s="55" t="s">
        <v>162</v>
      </c>
      <c r="E46" s="96"/>
      <c r="F46" s="9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99"/>
    </row>
    <row r="47" spans="3:77" ht="24" customHeight="1">
      <c r="C47" s="45"/>
      <c r="D47" s="417" t="s">
        <v>36</v>
      </c>
      <c r="E47" s="417" t="s">
        <v>195</v>
      </c>
      <c r="F47" s="417" t="s">
        <v>196</v>
      </c>
      <c r="G47" s="413" t="s">
        <v>163</v>
      </c>
      <c r="H47" s="406" t="s">
        <v>315</v>
      </c>
      <c r="I47" s="419"/>
      <c r="J47" s="419"/>
      <c r="K47" s="413" t="s">
        <v>254</v>
      </c>
      <c r="L47" s="406" t="s">
        <v>266</v>
      </c>
      <c r="M47" s="413" t="s">
        <v>267</v>
      </c>
      <c r="N47" s="409" t="s">
        <v>316</v>
      </c>
      <c r="O47" s="410"/>
      <c r="P47" s="406" t="s">
        <v>281</v>
      </c>
      <c r="Q47" s="406" t="s">
        <v>309</v>
      </c>
      <c r="R47" s="406" t="s">
        <v>310</v>
      </c>
      <c r="S47" s="406" t="s">
        <v>311</v>
      </c>
      <c r="T47" s="419"/>
      <c r="U47" s="419"/>
      <c r="V47" s="419"/>
      <c r="W47" s="419"/>
      <c r="X47" s="419"/>
      <c r="Y47" s="419"/>
      <c r="Z47" s="406" t="s">
        <v>315</v>
      </c>
      <c r="AA47" s="419"/>
      <c r="AB47" s="419"/>
      <c r="AC47" s="419"/>
      <c r="AD47" s="419"/>
      <c r="AE47" s="409" t="s">
        <v>317</v>
      </c>
      <c r="AF47" s="410"/>
      <c r="AG47" s="413" t="s">
        <v>161</v>
      </c>
      <c r="AH47" s="406" t="s">
        <v>369</v>
      </c>
      <c r="AI47" s="406" t="s">
        <v>375</v>
      </c>
      <c r="AJ47" s="406" t="s">
        <v>373</v>
      </c>
      <c r="AK47" s="406" t="s">
        <v>374</v>
      </c>
      <c r="AL47" s="406" t="s">
        <v>376</v>
      </c>
      <c r="AM47" s="406" t="s">
        <v>377</v>
      </c>
      <c r="AN47" s="406" t="s">
        <v>378</v>
      </c>
      <c r="AO47" s="406" t="s">
        <v>379</v>
      </c>
      <c r="AP47" s="406" t="s">
        <v>283</v>
      </c>
      <c r="AQ47" s="406" t="s">
        <v>299</v>
      </c>
      <c r="AR47" s="406" t="s">
        <v>346</v>
      </c>
      <c r="AS47" s="406" t="s">
        <v>301</v>
      </c>
      <c r="AT47" s="406" t="s">
        <v>302</v>
      </c>
      <c r="AU47" s="406" t="str">
        <f>"Размер средств, исключаемых из НВВ на " &amp; god &amp; " год, в связи с неисполнением ИП"</f>
        <v>Размер средств, исключаемых из НВВ на 2019 год, в связи с неисполнением ИП</v>
      </c>
      <c r="AV47" s="285" t="str">
        <f>"Утверждено на " &amp; god &amp; " (план)"</f>
        <v>Утверждено на 2019 (план)</v>
      </c>
      <c r="AW47" s="285" t="str">
        <f>"Утверждено на " &amp; god &amp; " (корректировка)"</f>
        <v>Утверждено на 2019 (корректировка)</v>
      </c>
      <c r="AX47" s="285" t="str">
        <f>"Утверждено на " &amp; god &amp; " (дельта)"</f>
        <v>Утверждено на 2019 (дельта)</v>
      </c>
      <c r="AY47" s="285" t="str">
        <f>"Утверждено на " &amp; god+1 &amp; " (план)"</f>
        <v>Утверждено на 2020 (план)</v>
      </c>
      <c r="AZ47" s="285" t="str">
        <f>"Утверждено на " &amp; god+1 &amp; " (корректировка)"</f>
        <v>Утверждено на 2020 (корректировка)</v>
      </c>
      <c r="BA47" s="285" t="str">
        <f>"Утверждено на " &amp; god+1 &amp; " (дельта)"</f>
        <v>Утверждено на 2020 (дельта)</v>
      </c>
      <c r="BB47" s="285" t="str">
        <f>"Утверждено на " &amp; god+2 &amp; " (план)"</f>
        <v>Утверждено на 2021 (план)</v>
      </c>
      <c r="BC47" s="285" t="str">
        <f>"Утверждено на " &amp; god+2 &amp; " (корректировка)"</f>
        <v>Утверждено на 2021 (корректировка)</v>
      </c>
      <c r="BD47" s="285" t="str">
        <f>"Утверждено на " &amp; god+2 &amp; " (дельта)"</f>
        <v>Утверждено на 2021 (дельта)</v>
      </c>
      <c r="BE47" s="285" t="str">
        <f>"Утверждено на " &amp; god+3 &amp; " (план)"</f>
        <v>Утверждено на 2022 (план)</v>
      </c>
      <c r="BF47" s="285" t="str">
        <f>"Утверждено на " &amp; god+3 &amp; " (корректировка)"</f>
        <v>Утверждено на 2022 (корректировка)</v>
      </c>
      <c r="BG47" s="285" t="str">
        <f>"Утверждено на " &amp; god+3 &amp; " (дельта)"</f>
        <v>Утверждено на 2022 (дельта)</v>
      </c>
      <c r="BH47" s="285" t="str">
        <f>"Утверждено на " &amp; god+4 &amp; " (план)"</f>
        <v>Утверждено на 2023 (план)</v>
      </c>
      <c r="BI47" s="285" t="str">
        <f>"Утверждено на " &amp; god+4 &amp; " (корректировка)"</f>
        <v>Утверждено на 2023 (корректировка)</v>
      </c>
      <c r="BJ47" s="285" t="str">
        <f>"Утверждено на " &amp; god+4 &amp; " (дельта)"</f>
        <v>Утверждено на 2023 (дельта)</v>
      </c>
      <c r="BK47" s="406" t="str">
        <f>"Утверждено на оставшийся период (план)"</f>
        <v>Утверждено на оставшийся период (план)</v>
      </c>
      <c r="BL47" s="406" t="str">
        <f>"Утверждено на оставшийся период (корректировка)"</f>
        <v>Утверждено на оставшийся период (корректировка)</v>
      </c>
      <c r="BM47" s="406" t="str">
        <f>"Утверждено на оставшийся период (дельта)"</f>
        <v>Утверждено на оставшийся период (дельта)</v>
      </c>
      <c r="BN47" s="99"/>
    </row>
    <row r="48" spans="3:77" ht="24" customHeight="1">
      <c r="C48" s="45"/>
      <c r="D48" s="418"/>
      <c r="E48" s="418"/>
      <c r="F48" s="418"/>
      <c r="G48" s="414"/>
      <c r="H48" s="285" t="s">
        <v>157</v>
      </c>
      <c r="I48" s="285" t="s">
        <v>158</v>
      </c>
      <c r="J48" s="285" t="s">
        <v>159</v>
      </c>
      <c r="K48" s="414"/>
      <c r="L48" s="407"/>
      <c r="M48" s="414"/>
      <c r="N48" s="411"/>
      <c r="O48" s="412"/>
      <c r="P48" s="407"/>
      <c r="Q48" s="407"/>
      <c r="R48" s="407"/>
      <c r="S48" s="285" t="s">
        <v>157</v>
      </c>
      <c r="T48" s="285" t="s">
        <v>158</v>
      </c>
      <c r="U48" s="285" t="s">
        <v>159</v>
      </c>
      <c r="V48" s="285" t="s">
        <v>312</v>
      </c>
      <c r="W48" s="285" t="s">
        <v>159</v>
      </c>
      <c r="X48" s="285" t="s">
        <v>313</v>
      </c>
      <c r="Y48" s="285" t="s">
        <v>314</v>
      </c>
      <c r="Z48" s="285" t="s">
        <v>157</v>
      </c>
      <c r="AA48" s="285" t="s">
        <v>158</v>
      </c>
      <c r="AB48" s="285" t="s">
        <v>159</v>
      </c>
      <c r="AC48" s="285" t="s">
        <v>312</v>
      </c>
      <c r="AD48" s="285" t="s">
        <v>159</v>
      </c>
      <c r="AE48" s="411"/>
      <c r="AF48" s="412"/>
      <c r="AG48" s="414"/>
      <c r="AH48" s="407"/>
      <c r="AI48" s="407"/>
      <c r="AJ48" s="407"/>
      <c r="AK48" s="407"/>
      <c r="AL48" s="407"/>
      <c r="AM48" s="407"/>
      <c r="AN48" s="407"/>
      <c r="AO48" s="407"/>
      <c r="AP48" s="414"/>
      <c r="AQ48" s="407"/>
      <c r="AR48" s="407"/>
      <c r="AS48" s="407"/>
      <c r="AT48" s="407"/>
      <c r="AU48" s="407"/>
      <c r="AV48" s="285" t="s">
        <v>141</v>
      </c>
      <c r="AW48" s="285" t="s">
        <v>141</v>
      </c>
      <c r="AX48" s="285" t="s">
        <v>141</v>
      </c>
      <c r="AY48" s="285" t="s">
        <v>141</v>
      </c>
      <c r="AZ48" s="285" t="s">
        <v>141</v>
      </c>
      <c r="BA48" s="285" t="s">
        <v>141</v>
      </c>
      <c r="BB48" s="285" t="s">
        <v>141</v>
      </c>
      <c r="BC48" s="285" t="s">
        <v>141</v>
      </c>
      <c r="BD48" s="285" t="s">
        <v>141</v>
      </c>
      <c r="BE48" s="285" t="s">
        <v>141</v>
      </c>
      <c r="BF48" s="285" t="s">
        <v>141</v>
      </c>
      <c r="BG48" s="285" t="s">
        <v>141</v>
      </c>
      <c r="BH48" s="285" t="s">
        <v>141</v>
      </c>
      <c r="BI48" s="285" t="s">
        <v>141</v>
      </c>
      <c r="BJ48" s="285" t="s">
        <v>141</v>
      </c>
      <c r="BK48" s="407"/>
      <c r="BL48" s="407"/>
      <c r="BM48" s="407"/>
      <c r="BN48" s="99"/>
    </row>
    <row r="49" spans="3:77" ht="12.75" customHeight="1" thickBot="1">
      <c r="C49" s="45"/>
      <c r="D49" s="108"/>
      <c r="E49" s="108"/>
      <c r="F49" s="108"/>
      <c r="G49" s="201" t="s">
        <v>141</v>
      </c>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416"/>
      <c r="AF49" s="416"/>
      <c r="AG49" s="416"/>
      <c r="AH49" s="287"/>
      <c r="AI49" s="287"/>
      <c r="AJ49" s="287"/>
      <c r="AK49" s="287"/>
      <c r="AL49" s="287"/>
      <c r="AM49" s="287"/>
      <c r="AN49" s="287"/>
      <c r="AO49" s="287"/>
      <c r="AP49" s="287"/>
      <c r="AQ49" s="101">
        <f>SUMIF($BN50:$BN184,"&lt;&gt;1",AQ50:AQ184)</f>
        <v>457500.69399999996</v>
      </c>
      <c r="AR49" s="101">
        <f>SUMIF($BN50:$BN184,"&lt;&gt;1",AR50:AR184)</f>
        <v>0</v>
      </c>
      <c r="AS49" s="100">
        <f>AQ49-AR49</f>
        <v>457500.69399999996</v>
      </c>
      <c r="AT49" s="101">
        <f>SUMIF($BN50:$BN184,"&lt;&gt;1",AT50:AT184)</f>
        <v>0</v>
      </c>
      <c r="AU49" s="101">
        <f>SUMIF($BN50:$BN184,"&lt;&gt;1",AU50:AU184)</f>
        <v>0</v>
      </c>
      <c r="AV49" s="101">
        <f>SUMIF($BN50:$BN184,"&lt;&gt;1",AV50:AV184)</f>
        <v>6209.4699999999993</v>
      </c>
      <c r="AW49" s="101">
        <f>SUMIF($BN50:$BN184,"&lt;&gt;1",AW50:AW184)</f>
        <v>0</v>
      </c>
      <c r="AX49" s="101">
        <f>AV49-AW49</f>
        <v>6209.4699999999993</v>
      </c>
      <c r="AY49" s="101">
        <f>SUMIF($BN50:$BN184,"&lt;&gt;1",AY50:AY184)</f>
        <v>52316.89</v>
      </c>
      <c r="AZ49" s="101">
        <f>SUMIF($BN50:$BN184,"&lt;&gt;1",AZ50:AZ184)</f>
        <v>0</v>
      </c>
      <c r="BA49" s="101">
        <f>AY49-AZ49</f>
        <v>52316.89</v>
      </c>
      <c r="BB49" s="101">
        <f>SUMIF($BN50:$BN184,"&lt;&gt;1",BB50:BB184)</f>
        <v>67718.573999999993</v>
      </c>
      <c r="BC49" s="101">
        <f>SUMIF($BN50:$BN184,"&lt;&gt;1",BC50:BC184)</f>
        <v>0</v>
      </c>
      <c r="BD49" s="101">
        <f>BB49-BC49</f>
        <v>67718.573999999993</v>
      </c>
      <c r="BE49" s="101">
        <f>SUMIF($BN50:$BN184,"&lt;&gt;1",BE50:BE184)</f>
        <v>91079.515000000014</v>
      </c>
      <c r="BF49" s="101">
        <f>SUMIF($BN50:$BN184,"&lt;&gt;1",BF50:BF184)</f>
        <v>0</v>
      </c>
      <c r="BG49" s="101">
        <f>BE49-BF49</f>
        <v>91079.515000000014</v>
      </c>
      <c r="BH49" s="101">
        <f>SUMIF($BN50:$BN184,"&lt;&gt;1",BH50:BH184)</f>
        <v>68049.714999999997</v>
      </c>
      <c r="BI49" s="101">
        <f>SUMIF($BN50:$BN184,"&lt;&gt;1",BI50:BI184)</f>
        <v>0</v>
      </c>
      <c r="BJ49" s="101">
        <f>BH49-BI49</f>
        <v>68049.714999999997</v>
      </c>
      <c r="BK49" s="101">
        <f>SUMIF($BN50:$BN184,"&lt;&gt;1",BK50:BK184)</f>
        <v>172126.53</v>
      </c>
      <c r="BL49" s="101">
        <f>SUMIF($BN50:$BN184,"&lt;&gt;1",BL50:BL184)</f>
        <v>0</v>
      </c>
      <c r="BM49" s="100">
        <f>BK49-BL49</f>
        <v>172126.53</v>
      </c>
      <c r="BN49" s="99"/>
    </row>
    <row r="50" spans="3:77" ht="12" hidden="1" thickBot="1">
      <c r="C50" s="45"/>
      <c r="D50" s="98">
        <v>0</v>
      </c>
      <c r="E50" s="98"/>
      <c r="F50" s="98"/>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14"/>
      <c r="BN50" s="99"/>
    </row>
    <row r="51" spans="3:77" ht="11.25" customHeight="1">
      <c r="C51" s="97" t="s">
        <v>827</v>
      </c>
      <c r="D51" s="380" t="s">
        <v>268</v>
      </c>
      <c r="E51" s="383" t="s">
        <v>199</v>
      </c>
      <c r="F51" s="405" t="s">
        <v>210</v>
      </c>
      <c r="G51" s="389" t="s">
        <v>843</v>
      </c>
      <c r="H51" s="392" t="s">
        <v>766</v>
      </c>
      <c r="I51" s="395" t="s">
        <v>766</v>
      </c>
      <c r="J51" s="395" t="s">
        <v>767</v>
      </c>
      <c r="K51" s="398">
        <v>1</v>
      </c>
      <c r="L51" s="401" t="s">
        <v>4</v>
      </c>
      <c r="M51" s="365">
        <v>0</v>
      </c>
      <c r="N51" s="163"/>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2"/>
      <c r="BN51" s="251"/>
      <c r="BO51" s="250"/>
      <c r="BP51" s="250"/>
      <c r="BQ51" s="250"/>
      <c r="BR51" s="250"/>
      <c r="BS51" s="250"/>
      <c r="BT51" s="250"/>
      <c r="BX51" s="250"/>
    </row>
    <row r="52" spans="3:77" ht="11.25" customHeight="1">
      <c r="C52" s="307"/>
      <c r="D52" s="381"/>
      <c r="E52" s="384"/>
      <c r="F52" s="387"/>
      <c r="G52" s="390"/>
      <c r="H52" s="393"/>
      <c r="I52" s="396"/>
      <c r="J52" s="396"/>
      <c r="K52" s="399"/>
      <c r="L52" s="402"/>
      <c r="M52" s="366"/>
      <c r="N52" s="368"/>
      <c r="O52" s="371">
        <v>1</v>
      </c>
      <c r="P52" s="374" t="s">
        <v>904</v>
      </c>
      <c r="Q52" s="377"/>
      <c r="R52" s="362" t="s">
        <v>154</v>
      </c>
      <c r="S52" s="362" t="s">
        <v>154</v>
      </c>
      <c r="T52" s="362" t="s">
        <v>154</v>
      </c>
      <c r="U52" s="362" t="s">
        <v>154</v>
      </c>
      <c r="V52" s="362" t="s">
        <v>154</v>
      </c>
      <c r="W52" s="362" t="s">
        <v>154</v>
      </c>
      <c r="X52" s="362" t="s">
        <v>154</v>
      </c>
      <c r="Y52" s="362" t="s">
        <v>154</v>
      </c>
      <c r="Z52" s="362" t="s">
        <v>154</v>
      </c>
      <c r="AA52" s="362" t="s">
        <v>154</v>
      </c>
      <c r="AB52" s="362" t="s">
        <v>154</v>
      </c>
      <c r="AC52" s="362" t="s">
        <v>154</v>
      </c>
      <c r="AD52" s="362" t="s">
        <v>154</v>
      </c>
      <c r="AE52" s="209"/>
      <c r="AF52" s="220">
        <v>0</v>
      </c>
      <c r="AG52" s="219" t="s">
        <v>308</v>
      </c>
      <c r="AH52" s="219"/>
      <c r="AI52" s="219"/>
      <c r="AJ52" s="219"/>
      <c r="AK52" s="219"/>
      <c r="AL52" s="219"/>
      <c r="AM52" s="219"/>
      <c r="AN52" s="219"/>
      <c r="AO52" s="219"/>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5"/>
      <c r="BN52" s="251"/>
      <c r="BO52" s="360" t="s">
        <v>837</v>
      </c>
      <c r="BP52" s="360" t="s">
        <v>837</v>
      </c>
      <c r="BQ52" s="360" t="s">
        <v>837</v>
      </c>
      <c r="BR52" s="250"/>
      <c r="BS52" s="360" t="s">
        <v>837</v>
      </c>
      <c r="BT52" s="360" t="s">
        <v>837</v>
      </c>
      <c r="BU52" s="360" t="s">
        <v>837</v>
      </c>
      <c r="BV52" s="360" t="s">
        <v>837</v>
      </c>
      <c r="BW52" s="360" t="s">
        <v>837</v>
      </c>
      <c r="BX52" s="250"/>
    </row>
    <row r="53" spans="3:77" ht="45">
      <c r="C53" s="307"/>
      <c r="D53" s="381"/>
      <c r="E53" s="384"/>
      <c r="F53" s="387"/>
      <c r="G53" s="390"/>
      <c r="H53" s="393"/>
      <c r="I53" s="396"/>
      <c r="J53" s="396"/>
      <c r="K53" s="399"/>
      <c r="L53" s="402"/>
      <c r="M53" s="366"/>
      <c r="N53" s="369"/>
      <c r="O53" s="372"/>
      <c r="P53" s="375"/>
      <c r="Q53" s="378"/>
      <c r="R53" s="363"/>
      <c r="S53" s="363"/>
      <c r="T53" s="363"/>
      <c r="U53" s="363"/>
      <c r="V53" s="363"/>
      <c r="W53" s="363"/>
      <c r="X53" s="363"/>
      <c r="Y53" s="363"/>
      <c r="Z53" s="363"/>
      <c r="AA53" s="363"/>
      <c r="AB53" s="363"/>
      <c r="AC53" s="363"/>
      <c r="AD53" s="363"/>
      <c r="AE53" s="193"/>
      <c r="AF53" s="217" t="s">
        <v>268</v>
      </c>
      <c r="AG53" s="158" t="s">
        <v>221</v>
      </c>
      <c r="AH53" s="300" t="s">
        <v>18</v>
      </c>
      <c r="AI53" s="315" t="s">
        <v>816</v>
      </c>
      <c r="AJ53" s="221" t="s">
        <v>817</v>
      </c>
      <c r="AK53" s="221" t="s">
        <v>818</v>
      </c>
      <c r="AL53" s="221" t="s">
        <v>819</v>
      </c>
      <c r="AM53" s="221" t="s">
        <v>820</v>
      </c>
      <c r="AN53" s="221" t="s">
        <v>821</v>
      </c>
      <c r="AO53" s="221" t="s">
        <v>822</v>
      </c>
      <c r="AP53" s="302" t="s">
        <v>19</v>
      </c>
      <c r="AQ53" s="103">
        <f>SUM(AT53,AV53,AY53,BB53,BE53,BH53,BK53)</f>
        <v>32929.64</v>
      </c>
      <c r="AR53" s="197">
        <f>SUM(AT53,AW53,AZ53,BC53,BF53,BI53,BL53)</f>
        <v>0</v>
      </c>
      <c r="AS53" s="195">
        <f>AQ53-AR53</f>
        <v>32929.64</v>
      </c>
      <c r="AT53" s="311"/>
      <c r="AU53" s="244"/>
      <c r="AV53" s="159">
        <v>0</v>
      </c>
      <c r="AW53" s="311"/>
      <c r="AX53" s="194">
        <f>AV53-AW53</f>
        <v>0</v>
      </c>
      <c r="AY53" s="160">
        <v>0</v>
      </c>
      <c r="AZ53" s="311"/>
      <c r="BA53" s="194">
        <f>AY53-AZ53</f>
        <v>0</v>
      </c>
      <c r="BB53" s="159">
        <v>32929.64</v>
      </c>
      <c r="BC53" s="311"/>
      <c r="BD53" s="194">
        <f>BB53-BC53</f>
        <v>32929.64</v>
      </c>
      <c r="BE53" s="159">
        <v>0</v>
      </c>
      <c r="BF53" s="311"/>
      <c r="BG53" s="194">
        <f>BE53-BF53</f>
        <v>0</v>
      </c>
      <c r="BH53" s="159">
        <v>0</v>
      </c>
      <c r="BI53" s="311"/>
      <c r="BJ53" s="194">
        <f>BH53-BI53</f>
        <v>0</v>
      </c>
      <c r="BK53" s="159">
        <v>0</v>
      </c>
      <c r="BL53" s="311"/>
      <c r="BM53" s="195">
        <f>BK53-BL53</f>
        <v>0</v>
      </c>
      <c r="BN53" s="251">
        <v>0</v>
      </c>
      <c r="BO53" s="360"/>
      <c r="BP53" s="360"/>
      <c r="BQ53" s="360"/>
      <c r="BR53" s="249" t="str">
        <f>AG53 &amp; BN53</f>
        <v>Амортизационные отчисления0</v>
      </c>
      <c r="BS53" s="360"/>
      <c r="BT53" s="360"/>
      <c r="BU53" s="360"/>
      <c r="BV53" s="360"/>
      <c r="BW53" s="360"/>
      <c r="BX53" s="249" t="str">
        <f>AG53&amp;AH53</f>
        <v>Амортизационные отчисленияда</v>
      </c>
      <c r="BY53" s="250"/>
    </row>
    <row r="54" spans="3:77" ht="15" customHeight="1">
      <c r="C54" s="307"/>
      <c r="D54" s="381"/>
      <c r="E54" s="384"/>
      <c r="F54" s="387"/>
      <c r="G54" s="390"/>
      <c r="H54" s="393"/>
      <c r="I54" s="396"/>
      <c r="J54" s="396"/>
      <c r="K54" s="399"/>
      <c r="L54" s="402"/>
      <c r="M54" s="366"/>
      <c r="N54" s="370"/>
      <c r="O54" s="373"/>
      <c r="P54" s="376"/>
      <c r="Q54" s="379"/>
      <c r="R54" s="364"/>
      <c r="S54" s="364"/>
      <c r="T54" s="364"/>
      <c r="U54" s="364"/>
      <c r="V54" s="364"/>
      <c r="W54" s="364"/>
      <c r="X54" s="364"/>
      <c r="Y54" s="364"/>
      <c r="Z54" s="364"/>
      <c r="AA54" s="364"/>
      <c r="AB54" s="364"/>
      <c r="AC54" s="364"/>
      <c r="AD54" s="364"/>
      <c r="AE54" s="279" t="s">
        <v>383</v>
      </c>
      <c r="AF54" s="203"/>
      <c r="AG54" s="223" t="s">
        <v>24</v>
      </c>
      <c r="AH54" s="223"/>
      <c r="AI54" s="223"/>
      <c r="AJ54" s="223"/>
      <c r="AK54" s="223"/>
      <c r="AL54" s="223"/>
      <c r="AM54" s="223"/>
      <c r="AN54" s="223"/>
      <c r="AO54" s="223"/>
      <c r="AP54" s="168"/>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70"/>
      <c r="BN54" s="251"/>
      <c r="BO54" s="360"/>
      <c r="BP54" s="360"/>
      <c r="BQ54" s="360"/>
      <c r="BR54" s="250"/>
      <c r="BS54" s="360"/>
      <c r="BT54" s="360"/>
      <c r="BU54" s="360"/>
      <c r="BV54" s="360"/>
      <c r="BW54" s="360"/>
      <c r="BX54" s="250"/>
    </row>
    <row r="55" spans="3:77" ht="32.25" customHeight="1" thickBot="1">
      <c r="C55" s="308"/>
      <c r="D55" s="382"/>
      <c r="E55" s="385"/>
      <c r="F55" s="388"/>
      <c r="G55" s="391"/>
      <c r="H55" s="394"/>
      <c r="I55" s="397"/>
      <c r="J55" s="397"/>
      <c r="K55" s="400"/>
      <c r="L55" s="403"/>
      <c r="M55" s="367"/>
      <c r="N55" s="280" t="s">
        <v>384</v>
      </c>
      <c r="O55" s="212"/>
      <c r="P55" s="361" t="s">
        <v>154</v>
      </c>
      <c r="Q55" s="361"/>
      <c r="R55" s="171"/>
      <c r="S55" s="171"/>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7"/>
      <c r="BN55" s="251"/>
      <c r="BO55" s="250"/>
      <c r="BP55" s="250"/>
      <c r="BQ55" s="250"/>
      <c r="BR55" s="250"/>
      <c r="BS55" s="250"/>
      <c r="BT55" s="250"/>
      <c r="BX55" s="250"/>
    </row>
    <row r="56" spans="3:77" ht="11.25" customHeight="1">
      <c r="C56" s="97" t="s">
        <v>827</v>
      </c>
      <c r="D56" s="380" t="s">
        <v>118</v>
      </c>
      <c r="E56" s="383" t="s">
        <v>199</v>
      </c>
      <c r="F56" s="386" t="s">
        <v>210</v>
      </c>
      <c r="G56" s="389" t="s">
        <v>851</v>
      </c>
      <c r="H56" s="392" t="s">
        <v>766</v>
      </c>
      <c r="I56" s="395" t="s">
        <v>766</v>
      </c>
      <c r="J56" s="395" t="s">
        <v>767</v>
      </c>
      <c r="K56" s="398">
        <v>1</v>
      </c>
      <c r="L56" s="401" t="s">
        <v>3</v>
      </c>
      <c r="M56" s="365">
        <v>0</v>
      </c>
      <c r="N56" s="163"/>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2"/>
      <c r="BN56" s="251"/>
      <c r="BO56" s="250"/>
      <c r="BP56" s="250"/>
      <c r="BQ56" s="250"/>
      <c r="BR56" s="250"/>
      <c r="BS56" s="250"/>
      <c r="BT56" s="250"/>
      <c r="BX56" s="250"/>
    </row>
    <row r="57" spans="3:77" ht="11.25" customHeight="1">
      <c r="C57" s="307"/>
      <c r="D57" s="381"/>
      <c r="E57" s="384"/>
      <c r="F57" s="387"/>
      <c r="G57" s="390"/>
      <c r="H57" s="393"/>
      <c r="I57" s="396"/>
      <c r="J57" s="396"/>
      <c r="K57" s="399"/>
      <c r="L57" s="402"/>
      <c r="M57" s="366"/>
      <c r="N57" s="368"/>
      <c r="O57" s="371">
        <v>1</v>
      </c>
      <c r="P57" s="374" t="s">
        <v>904</v>
      </c>
      <c r="Q57" s="377"/>
      <c r="R57" s="362" t="s">
        <v>154</v>
      </c>
      <c r="S57" s="362" t="s">
        <v>154</v>
      </c>
      <c r="T57" s="362" t="s">
        <v>154</v>
      </c>
      <c r="U57" s="362" t="s">
        <v>154</v>
      </c>
      <c r="V57" s="362" t="s">
        <v>154</v>
      </c>
      <c r="W57" s="362" t="s">
        <v>154</v>
      </c>
      <c r="X57" s="362" t="s">
        <v>154</v>
      </c>
      <c r="Y57" s="362" t="s">
        <v>154</v>
      </c>
      <c r="Z57" s="362" t="s">
        <v>154</v>
      </c>
      <c r="AA57" s="362" t="s">
        <v>154</v>
      </c>
      <c r="AB57" s="362" t="s">
        <v>154</v>
      </c>
      <c r="AC57" s="362" t="s">
        <v>154</v>
      </c>
      <c r="AD57" s="362" t="s">
        <v>154</v>
      </c>
      <c r="AE57" s="209"/>
      <c r="AF57" s="220">
        <v>0</v>
      </c>
      <c r="AG57" s="219" t="s">
        <v>308</v>
      </c>
      <c r="AH57" s="219"/>
      <c r="AI57" s="219"/>
      <c r="AJ57" s="219"/>
      <c r="AK57" s="219"/>
      <c r="AL57" s="219"/>
      <c r="AM57" s="219"/>
      <c r="AN57" s="219"/>
      <c r="AO57" s="219"/>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5"/>
      <c r="BN57" s="251"/>
      <c r="BO57" s="360" t="s">
        <v>837</v>
      </c>
      <c r="BP57" s="360" t="s">
        <v>837</v>
      </c>
      <c r="BQ57" s="360" t="s">
        <v>837</v>
      </c>
      <c r="BR57" s="250"/>
      <c r="BS57" s="360" t="s">
        <v>837</v>
      </c>
      <c r="BT57" s="360" t="s">
        <v>837</v>
      </c>
      <c r="BU57" s="360" t="s">
        <v>837</v>
      </c>
      <c r="BV57" s="360" t="s">
        <v>837</v>
      </c>
      <c r="BW57" s="360" t="s">
        <v>837</v>
      </c>
      <c r="BX57" s="250"/>
    </row>
    <row r="58" spans="3:77" ht="45">
      <c r="C58" s="307"/>
      <c r="D58" s="381"/>
      <c r="E58" s="384"/>
      <c r="F58" s="387"/>
      <c r="G58" s="390"/>
      <c r="H58" s="393"/>
      <c r="I58" s="396"/>
      <c r="J58" s="396"/>
      <c r="K58" s="399"/>
      <c r="L58" s="402"/>
      <c r="M58" s="366"/>
      <c r="N58" s="369"/>
      <c r="O58" s="372"/>
      <c r="P58" s="375"/>
      <c r="Q58" s="378"/>
      <c r="R58" s="363"/>
      <c r="S58" s="363"/>
      <c r="T58" s="363"/>
      <c r="U58" s="363"/>
      <c r="V58" s="363"/>
      <c r="W58" s="363"/>
      <c r="X58" s="363"/>
      <c r="Y58" s="363"/>
      <c r="Z58" s="363"/>
      <c r="AA58" s="363"/>
      <c r="AB58" s="363"/>
      <c r="AC58" s="363"/>
      <c r="AD58" s="363"/>
      <c r="AE58" s="193"/>
      <c r="AF58" s="217" t="s">
        <v>268</v>
      </c>
      <c r="AG58" s="158" t="s">
        <v>240</v>
      </c>
      <c r="AH58" s="300" t="s">
        <v>18</v>
      </c>
      <c r="AI58" s="315" t="s">
        <v>816</v>
      </c>
      <c r="AJ58" s="221" t="s">
        <v>817</v>
      </c>
      <c r="AK58" s="221" t="s">
        <v>818</v>
      </c>
      <c r="AL58" s="221" t="s">
        <v>819</v>
      </c>
      <c r="AM58" s="221" t="s">
        <v>820</v>
      </c>
      <c r="AN58" s="221" t="s">
        <v>821</v>
      </c>
      <c r="AO58" s="221" t="s">
        <v>822</v>
      </c>
      <c r="AP58" s="302" t="s">
        <v>19</v>
      </c>
      <c r="AQ58" s="103">
        <f>SUM(AT58,AV58,AY58,BB58,BE58,BH58,BK58)</f>
        <v>9373.9</v>
      </c>
      <c r="AR58" s="197">
        <f>SUM(AT58,AW58,AZ58,BC58,BF58,BI58,BL58)</f>
        <v>0</v>
      </c>
      <c r="AS58" s="195">
        <f>AQ58-AR58</f>
        <v>9373.9</v>
      </c>
      <c r="AT58" s="311"/>
      <c r="AU58" s="244"/>
      <c r="AV58" s="159">
        <v>0</v>
      </c>
      <c r="AW58" s="311"/>
      <c r="AX58" s="194">
        <f>AV58-AW58</f>
        <v>0</v>
      </c>
      <c r="AY58" s="160">
        <v>9373.9</v>
      </c>
      <c r="AZ58" s="311"/>
      <c r="BA58" s="194">
        <f>AY58-AZ58</f>
        <v>9373.9</v>
      </c>
      <c r="BB58" s="159">
        <v>0</v>
      </c>
      <c r="BC58" s="311"/>
      <c r="BD58" s="194">
        <f>BB58-BC58</f>
        <v>0</v>
      </c>
      <c r="BE58" s="159">
        <v>0</v>
      </c>
      <c r="BF58" s="311"/>
      <c r="BG58" s="194">
        <f>BE58-BF58</f>
        <v>0</v>
      </c>
      <c r="BH58" s="159">
        <v>0</v>
      </c>
      <c r="BI58" s="311"/>
      <c r="BJ58" s="194">
        <f>BH58-BI58</f>
        <v>0</v>
      </c>
      <c r="BK58" s="159">
        <v>0</v>
      </c>
      <c r="BL58" s="311"/>
      <c r="BM58" s="195">
        <f>BK58-BL58</f>
        <v>0</v>
      </c>
      <c r="BN58" s="251">
        <v>0</v>
      </c>
      <c r="BO58" s="360"/>
      <c r="BP58" s="360"/>
      <c r="BQ58" s="360"/>
      <c r="BR58" s="249" t="str">
        <f>AG58 &amp; BN58</f>
        <v>Прибыль направляемая на инвестиции0</v>
      </c>
      <c r="BS58" s="360"/>
      <c r="BT58" s="360"/>
      <c r="BU58" s="360"/>
      <c r="BV58" s="360"/>
      <c r="BW58" s="360"/>
      <c r="BX58" s="249" t="str">
        <f>AG58&amp;AH58</f>
        <v>Прибыль направляемая на инвестициида</v>
      </c>
      <c r="BY58" s="250"/>
    </row>
    <row r="59" spans="3:77" ht="45">
      <c r="C59" s="97"/>
      <c r="D59" s="381"/>
      <c r="E59" s="384"/>
      <c r="F59" s="387"/>
      <c r="G59" s="390"/>
      <c r="H59" s="393"/>
      <c r="I59" s="396"/>
      <c r="J59" s="396"/>
      <c r="K59" s="399"/>
      <c r="L59" s="402"/>
      <c r="M59" s="366"/>
      <c r="N59" s="369"/>
      <c r="O59" s="372"/>
      <c r="P59" s="375"/>
      <c r="Q59" s="378"/>
      <c r="R59" s="363"/>
      <c r="S59" s="363"/>
      <c r="T59" s="363"/>
      <c r="U59" s="363"/>
      <c r="V59" s="363"/>
      <c r="W59" s="363"/>
      <c r="X59" s="363"/>
      <c r="Y59" s="363"/>
      <c r="Z59" s="363"/>
      <c r="AA59" s="363"/>
      <c r="AB59" s="363"/>
      <c r="AC59" s="363"/>
      <c r="AD59" s="363"/>
      <c r="AE59" s="324" t="s">
        <v>827</v>
      </c>
      <c r="AF59" s="217" t="s">
        <v>118</v>
      </c>
      <c r="AG59" s="196" t="s">
        <v>226</v>
      </c>
      <c r="AH59" s="302" t="s">
        <v>18</v>
      </c>
      <c r="AI59" s="315" t="s">
        <v>816</v>
      </c>
      <c r="AJ59" s="221" t="s">
        <v>817</v>
      </c>
      <c r="AK59" s="221" t="s">
        <v>818</v>
      </c>
      <c r="AL59" s="221" t="s">
        <v>819</v>
      </c>
      <c r="AM59" s="221" t="s">
        <v>820</v>
      </c>
      <c r="AN59" s="221" t="s">
        <v>821</v>
      </c>
      <c r="AO59" s="221" t="s">
        <v>822</v>
      </c>
      <c r="AP59" s="302" t="s">
        <v>19</v>
      </c>
      <c r="AQ59" s="195">
        <f>SUM(AT59,AV59,AY59,BB59,BE59,BH59,BK59)</f>
        <v>776.1</v>
      </c>
      <c r="AR59" s="197">
        <f>SUM(AT59,AW59,AZ59,BC59,BF59,BI59,BL59)</f>
        <v>0</v>
      </c>
      <c r="AS59" s="195">
        <f>AQ59-AR59</f>
        <v>776.1</v>
      </c>
      <c r="AT59" s="314"/>
      <c r="AU59" s="241"/>
      <c r="AV59" s="198"/>
      <c r="AW59" s="312"/>
      <c r="AX59" s="199">
        <f>AV59-AW59</f>
        <v>0</v>
      </c>
      <c r="AY59" s="173">
        <v>776.1</v>
      </c>
      <c r="AZ59" s="312"/>
      <c r="BA59" s="199">
        <f>AY59-AZ59</f>
        <v>776.1</v>
      </c>
      <c r="BB59" s="198"/>
      <c r="BC59" s="312"/>
      <c r="BD59" s="199">
        <f>BB59-BC59</f>
        <v>0</v>
      </c>
      <c r="BE59" s="198">
        <v>0</v>
      </c>
      <c r="BF59" s="312"/>
      <c r="BG59" s="199">
        <f>BE59-BF59</f>
        <v>0</v>
      </c>
      <c r="BH59" s="198">
        <v>0</v>
      </c>
      <c r="BI59" s="312"/>
      <c r="BJ59" s="199">
        <f>BH59-BI59</f>
        <v>0</v>
      </c>
      <c r="BK59" s="198">
        <v>0</v>
      </c>
      <c r="BL59" s="312"/>
      <c r="BM59" s="195">
        <f>BK59-BL59</f>
        <v>0</v>
      </c>
      <c r="BN59" s="251">
        <v>0</v>
      </c>
      <c r="BO59" s="360"/>
      <c r="BP59" s="360"/>
      <c r="BQ59" s="360"/>
      <c r="BR59" s="249" t="str">
        <f>AG59 &amp; BN59</f>
        <v>Кредиты0</v>
      </c>
      <c r="BS59" s="360"/>
      <c r="BT59" s="360"/>
      <c r="BU59" s="360"/>
      <c r="BV59" s="360"/>
      <c r="BW59" s="360"/>
      <c r="BX59" s="249" t="str">
        <f>AG59&amp;AH59</f>
        <v>Кредитыда</v>
      </c>
      <c r="BY59" s="250"/>
    </row>
    <row r="60" spans="3:77" ht="15" customHeight="1">
      <c r="C60" s="307"/>
      <c r="D60" s="381"/>
      <c r="E60" s="384"/>
      <c r="F60" s="387"/>
      <c r="G60" s="390"/>
      <c r="H60" s="393"/>
      <c r="I60" s="396"/>
      <c r="J60" s="396"/>
      <c r="K60" s="399"/>
      <c r="L60" s="402"/>
      <c r="M60" s="366"/>
      <c r="N60" s="370"/>
      <c r="O60" s="373"/>
      <c r="P60" s="376"/>
      <c r="Q60" s="379"/>
      <c r="R60" s="364"/>
      <c r="S60" s="364"/>
      <c r="T60" s="364"/>
      <c r="U60" s="364"/>
      <c r="V60" s="364"/>
      <c r="W60" s="364"/>
      <c r="X60" s="364"/>
      <c r="Y60" s="364"/>
      <c r="Z60" s="364"/>
      <c r="AA60" s="364"/>
      <c r="AB60" s="364"/>
      <c r="AC60" s="364"/>
      <c r="AD60" s="364"/>
      <c r="AE60" s="279" t="s">
        <v>383</v>
      </c>
      <c r="AF60" s="203"/>
      <c r="AG60" s="223" t="s">
        <v>24</v>
      </c>
      <c r="AH60" s="223"/>
      <c r="AI60" s="223"/>
      <c r="AJ60" s="223"/>
      <c r="AK60" s="223"/>
      <c r="AL60" s="223"/>
      <c r="AM60" s="223"/>
      <c r="AN60" s="223"/>
      <c r="AO60" s="223"/>
      <c r="AP60" s="168"/>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70"/>
      <c r="BN60" s="251"/>
      <c r="BO60" s="360"/>
      <c r="BP60" s="360"/>
      <c r="BQ60" s="360"/>
      <c r="BR60" s="250"/>
      <c r="BS60" s="360"/>
      <c r="BT60" s="360"/>
      <c r="BU60" s="360"/>
      <c r="BV60" s="360"/>
      <c r="BW60" s="360"/>
      <c r="BX60" s="250"/>
    </row>
    <row r="61" spans="3:77" ht="15" customHeight="1" thickBot="1">
      <c r="C61" s="308"/>
      <c r="D61" s="382"/>
      <c r="E61" s="385"/>
      <c r="F61" s="388"/>
      <c r="G61" s="391"/>
      <c r="H61" s="394"/>
      <c r="I61" s="397"/>
      <c r="J61" s="397"/>
      <c r="K61" s="400"/>
      <c r="L61" s="403"/>
      <c r="M61" s="367"/>
      <c r="N61" s="280" t="s">
        <v>384</v>
      </c>
      <c r="O61" s="212"/>
      <c r="P61" s="361" t="s">
        <v>154</v>
      </c>
      <c r="Q61" s="361"/>
      <c r="R61" s="171"/>
      <c r="S61" s="171"/>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c r="BI61" s="166"/>
      <c r="BJ61" s="166"/>
      <c r="BK61" s="166"/>
      <c r="BL61" s="166"/>
      <c r="BM61" s="167"/>
      <c r="BN61" s="251"/>
      <c r="BO61" s="250"/>
      <c r="BP61" s="250"/>
      <c r="BQ61" s="250"/>
      <c r="BR61" s="250"/>
      <c r="BS61" s="250"/>
      <c r="BT61" s="250"/>
      <c r="BX61" s="250"/>
    </row>
    <row r="62" spans="3:77" ht="11.25" customHeight="1">
      <c r="C62" s="97" t="s">
        <v>827</v>
      </c>
      <c r="D62" s="380" t="s">
        <v>119</v>
      </c>
      <c r="E62" s="383" t="s">
        <v>199</v>
      </c>
      <c r="F62" s="386" t="s">
        <v>210</v>
      </c>
      <c r="G62" s="389" t="s">
        <v>852</v>
      </c>
      <c r="H62" s="392" t="s">
        <v>766</v>
      </c>
      <c r="I62" s="395" t="s">
        <v>766</v>
      </c>
      <c r="J62" s="395" t="s">
        <v>767</v>
      </c>
      <c r="K62" s="398">
        <v>1</v>
      </c>
      <c r="L62" s="401" t="s">
        <v>2</v>
      </c>
      <c r="M62" s="365">
        <v>0</v>
      </c>
      <c r="N62" s="163"/>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2"/>
      <c r="BN62" s="251"/>
      <c r="BO62" s="250"/>
      <c r="BP62" s="250"/>
      <c r="BQ62" s="250"/>
      <c r="BR62" s="250"/>
      <c r="BS62" s="250"/>
      <c r="BT62" s="250"/>
      <c r="BX62" s="250"/>
    </row>
    <row r="63" spans="3:77" ht="11.25" customHeight="1">
      <c r="C63" s="307"/>
      <c r="D63" s="381"/>
      <c r="E63" s="384"/>
      <c r="F63" s="387"/>
      <c r="G63" s="390"/>
      <c r="H63" s="393"/>
      <c r="I63" s="396"/>
      <c r="J63" s="396"/>
      <c r="K63" s="399"/>
      <c r="L63" s="402"/>
      <c r="M63" s="366"/>
      <c r="N63" s="368"/>
      <c r="O63" s="371">
        <v>1</v>
      </c>
      <c r="P63" s="374" t="s">
        <v>904</v>
      </c>
      <c r="Q63" s="377"/>
      <c r="R63" s="362" t="s">
        <v>154</v>
      </c>
      <c r="S63" s="362" t="s">
        <v>154</v>
      </c>
      <c r="T63" s="362" t="s">
        <v>154</v>
      </c>
      <c r="U63" s="362" t="s">
        <v>154</v>
      </c>
      <c r="V63" s="362" t="s">
        <v>154</v>
      </c>
      <c r="W63" s="362" t="s">
        <v>154</v>
      </c>
      <c r="X63" s="362" t="s">
        <v>154</v>
      </c>
      <c r="Y63" s="362" t="s">
        <v>154</v>
      </c>
      <c r="Z63" s="362" t="s">
        <v>154</v>
      </c>
      <c r="AA63" s="362" t="s">
        <v>154</v>
      </c>
      <c r="AB63" s="362" t="s">
        <v>154</v>
      </c>
      <c r="AC63" s="362" t="s">
        <v>154</v>
      </c>
      <c r="AD63" s="362" t="s">
        <v>154</v>
      </c>
      <c r="AE63" s="209"/>
      <c r="AF63" s="220">
        <v>0</v>
      </c>
      <c r="AG63" s="219" t="s">
        <v>308</v>
      </c>
      <c r="AH63" s="219"/>
      <c r="AI63" s="219"/>
      <c r="AJ63" s="219"/>
      <c r="AK63" s="219"/>
      <c r="AL63" s="219"/>
      <c r="AM63" s="219"/>
      <c r="AN63" s="219"/>
      <c r="AO63" s="219"/>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5"/>
      <c r="BN63" s="251"/>
      <c r="BO63" s="360" t="s">
        <v>837</v>
      </c>
      <c r="BP63" s="360" t="s">
        <v>837</v>
      </c>
      <c r="BQ63" s="360" t="s">
        <v>837</v>
      </c>
      <c r="BR63" s="250"/>
      <c r="BS63" s="360" t="s">
        <v>837</v>
      </c>
      <c r="BT63" s="360" t="s">
        <v>837</v>
      </c>
      <c r="BU63" s="360" t="s">
        <v>837</v>
      </c>
      <c r="BV63" s="360" t="s">
        <v>837</v>
      </c>
      <c r="BW63" s="360" t="s">
        <v>837</v>
      </c>
      <c r="BX63" s="250"/>
    </row>
    <row r="64" spans="3:77" ht="45">
      <c r="C64" s="307"/>
      <c r="D64" s="381"/>
      <c r="E64" s="384"/>
      <c r="F64" s="387"/>
      <c r="G64" s="390"/>
      <c r="H64" s="393"/>
      <c r="I64" s="396"/>
      <c r="J64" s="396"/>
      <c r="K64" s="399"/>
      <c r="L64" s="402"/>
      <c r="M64" s="366"/>
      <c r="N64" s="369"/>
      <c r="O64" s="372"/>
      <c r="P64" s="375"/>
      <c r="Q64" s="378"/>
      <c r="R64" s="363"/>
      <c r="S64" s="363"/>
      <c r="T64" s="363"/>
      <c r="U64" s="363"/>
      <c r="V64" s="363"/>
      <c r="W64" s="363"/>
      <c r="X64" s="363"/>
      <c r="Y64" s="363"/>
      <c r="Z64" s="363"/>
      <c r="AA64" s="363"/>
      <c r="AB64" s="363"/>
      <c r="AC64" s="363"/>
      <c r="AD64" s="363"/>
      <c r="AE64" s="193"/>
      <c r="AF64" s="217" t="s">
        <v>268</v>
      </c>
      <c r="AG64" s="158" t="s">
        <v>240</v>
      </c>
      <c r="AH64" s="300" t="s">
        <v>18</v>
      </c>
      <c r="AI64" s="315" t="s">
        <v>816</v>
      </c>
      <c r="AJ64" s="221" t="s">
        <v>817</v>
      </c>
      <c r="AK64" s="221" t="s">
        <v>818</v>
      </c>
      <c r="AL64" s="221" t="s">
        <v>819</v>
      </c>
      <c r="AM64" s="221" t="s">
        <v>820</v>
      </c>
      <c r="AN64" s="221" t="s">
        <v>821</v>
      </c>
      <c r="AO64" s="221" t="s">
        <v>822</v>
      </c>
      <c r="AP64" s="302" t="s">
        <v>19</v>
      </c>
      <c r="AQ64" s="103">
        <f>SUM(AT64,AV64,AY64,BB64,BE64,BH64,BK64)</f>
        <v>932</v>
      </c>
      <c r="AR64" s="197">
        <f>SUM(AT64,AW64,AZ64,BC64,BF64,BI64,BL64)</f>
        <v>0</v>
      </c>
      <c r="AS64" s="195">
        <f>AQ64-AR64</f>
        <v>932</v>
      </c>
      <c r="AT64" s="311"/>
      <c r="AU64" s="244"/>
      <c r="AV64" s="159">
        <v>932</v>
      </c>
      <c r="AW64" s="311"/>
      <c r="AX64" s="194">
        <f>AV64-AW64</f>
        <v>932</v>
      </c>
      <c r="AY64" s="160">
        <v>0</v>
      </c>
      <c r="AZ64" s="311"/>
      <c r="BA64" s="194">
        <f>AY64-AZ64</f>
        <v>0</v>
      </c>
      <c r="BB64" s="159">
        <v>0</v>
      </c>
      <c r="BC64" s="311"/>
      <c r="BD64" s="194">
        <f>BB64-BC64</f>
        <v>0</v>
      </c>
      <c r="BE64" s="159">
        <v>0</v>
      </c>
      <c r="BF64" s="311"/>
      <c r="BG64" s="194">
        <f>BE64-BF64</f>
        <v>0</v>
      </c>
      <c r="BH64" s="159">
        <v>0</v>
      </c>
      <c r="BI64" s="311"/>
      <c r="BJ64" s="194">
        <f>BH64-BI64</f>
        <v>0</v>
      </c>
      <c r="BK64" s="159">
        <v>0</v>
      </c>
      <c r="BL64" s="311"/>
      <c r="BM64" s="195">
        <f>BK64-BL64</f>
        <v>0</v>
      </c>
      <c r="BN64" s="251">
        <v>0</v>
      </c>
      <c r="BO64" s="360"/>
      <c r="BP64" s="360"/>
      <c r="BQ64" s="360"/>
      <c r="BR64" s="249" t="str">
        <f>AG64 &amp; BN64</f>
        <v>Прибыль направляемая на инвестиции0</v>
      </c>
      <c r="BS64" s="360"/>
      <c r="BT64" s="360"/>
      <c r="BU64" s="360"/>
      <c r="BV64" s="360"/>
      <c r="BW64" s="360"/>
      <c r="BX64" s="249" t="str">
        <f>AG64&amp;AH64</f>
        <v>Прибыль направляемая на инвестициида</v>
      </c>
      <c r="BY64" s="250"/>
    </row>
    <row r="65" spans="3:77" ht="15" customHeight="1">
      <c r="C65" s="307"/>
      <c r="D65" s="381"/>
      <c r="E65" s="384"/>
      <c r="F65" s="387"/>
      <c r="G65" s="390"/>
      <c r="H65" s="393"/>
      <c r="I65" s="396"/>
      <c r="J65" s="396"/>
      <c r="K65" s="399"/>
      <c r="L65" s="402"/>
      <c r="M65" s="366"/>
      <c r="N65" s="370"/>
      <c r="O65" s="373"/>
      <c r="P65" s="376"/>
      <c r="Q65" s="379"/>
      <c r="R65" s="364"/>
      <c r="S65" s="364"/>
      <c r="T65" s="364"/>
      <c r="U65" s="364"/>
      <c r="V65" s="364"/>
      <c r="W65" s="364"/>
      <c r="X65" s="364"/>
      <c r="Y65" s="364"/>
      <c r="Z65" s="364"/>
      <c r="AA65" s="364"/>
      <c r="AB65" s="364"/>
      <c r="AC65" s="364"/>
      <c r="AD65" s="364"/>
      <c r="AE65" s="279" t="s">
        <v>383</v>
      </c>
      <c r="AF65" s="203"/>
      <c r="AG65" s="223" t="s">
        <v>24</v>
      </c>
      <c r="AH65" s="223"/>
      <c r="AI65" s="223"/>
      <c r="AJ65" s="223"/>
      <c r="AK65" s="223"/>
      <c r="AL65" s="223"/>
      <c r="AM65" s="223"/>
      <c r="AN65" s="223"/>
      <c r="AO65" s="223"/>
      <c r="AP65" s="168"/>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70"/>
      <c r="BN65" s="251"/>
      <c r="BO65" s="360"/>
      <c r="BP65" s="360"/>
      <c r="BQ65" s="360"/>
      <c r="BR65" s="250"/>
      <c r="BS65" s="360"/>
      <c r="BT65" s="360"/>
      <c r="BU65" s="360"/>
      <c r="BV65" s="360"/>
      <c r="BW65" s="360"/>
      <c r="BX65" s="250"/>
    </row>
    <row r="66" spans="3:77" ht="26.25" customHeight="1" thickBot="1">
      <c r="C66" s="308"/>
      <c r="D66" s="382"/>
      <c r="E66" s="385"/>
      <c r="F66" s="388"/>
      <c r="G66" s="391"/>
      <c r="H66" s="394"/>
      <c r="I66" s="397"/>
      <c r="J66" s="397"/>
      <c r="K66" s="400"/>
      <c r="L66" s="403"/>
      <c r="M66" s="367"/>
      <c r="N66" s="280" t="s">
        <v>384</v>
      </c>
      <c r="O66" s="212"/>
      <c r="P66" s="361" t="s">
        <v>154</v>
      </c>
      <c r="Q66" s="361"/>
      <c r="R66" s="171"/>
      <c r="S66" s="171"/>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7"/>
      <c r="BN66" s="251"/>
      <c r="BO66" s="250"/>
      <c r="BP66" s="250"/>
      <c r="BQ66" s="250"/>
      <c r="BR66" s="250"/>
      <c r="BS66" s="250"/>
      <c r="BT66" s="250"/>
      <c r="BX66" s="250"/>
    </row>
    <row r="67" spans="3:77" ht="11.25" customHeight="1">
      <c r="C67" s="97" t="s">
        <v>827</v>
      </c>
      <c r="D67" s="380" t="s">
        <v>120</v>
      </c>
      <c r="E67" s="383" t="s">
        <v>199</v>
      </c>
      <c r="F67" s="386" t="s">
        <v>210</v>
      </c>
      <c r="G67" s="389" t="s">
        <v>853</v>
      </c>
      <c r="H67" s="392" t="s">
        <v>766</v>
      </c>
      <c r="I67" s="395" t="s">
        <v>766</v>
      </c>
      <c r="J67" s="395" t="s">
        <v>767</v>
      </c>
      <c r="K67" s="398">
        <v>1</v>
      </c>
      <c r="L67" s="401" t="s">
        <v>3</v>
      </c>
      <c r="M67" s="365">
        <v>0</v>
      </c>
      <c r="N67" s="163"/>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2"/>
      <c r="BN67" s="251"/>
      <c r="BO67" s="250"/>
      <c r="BP67" s="250"/>
      <c r="BQ67" s="250"/>
      <c r="BR67" s="250"/>
      <c r="BS67" s="250"/>
      <c r="BT67" s="250"/>
      <c r="BX67" s="250"/>
    </row>
    <row r="68" spans="3:77" ht="11.25" customHeight="1">
      <c r="C68" s="307"/>
      <c r="D68" s="381"/>
      <c r="E68" s="384"/>
      <c r="F68" s="387"/>
      <c r="G68" s="390"/>
      <c r="H68" s="393"/>
      <c r="I68" s="396"/>
      <c r="J68" s="396"/>
      <c r="K68" s="399"/>
      <c r="L68" s="402"/>
      <c r="M68" s="366"/>
      <c r="N68" s="368"/>
      <c r="O68" s="371">
        <v>1</v>
      </c>
      <c r="P68" s="374" t="s">
        <v>904</v>
      </c>
      <c r="Q68" s="377"/>
      <c r="R68" s="362" t="s">
        <v>154</v>
      </c>
      <c r="S68" s="362" t="s">
        <v>154</v>
      </c>
      <c r="T68" s="362" t="s">
        <v>154</v>
      </c>
      <c r="U68" s="362" t="s">
        <v>154</v>
      </c>
      <c r="V68" s="362" t="s">
        <v>154</v>
      </c>
      <c r="W68" s="362" t="s">
        <v>154</v>
      </c>
      <c r="X68" s="362" t="s">
        <v>154</v>
      </c>
      <c r="Y68" s="362" t="s">
        <v>154</v>
      </c>
      <c r="Z68" s="362" t="s">
        <v>154</v>
      </c>
      <c r="AA68" s="362" t="s">
        <v>154</v>
      </c>
      <c r="AB68" s="362" t="s">
        <v>154</v>
      </c>
      <c r="AC68" s="362" t="s">
        <v>154</v>
      </c>
      <c r="AD68" s="362" t="s">
        <v>154</v>
      </c>
      <c r="AE68" s="209"/>
      <c r="AF68" s="220">
        <v>0</v>
      </c>
      <c r="AG68" s="219" t="s">
        <v>308</v>
      </c>
      <c r="AH68" s="219"/>
      <c r="AI68" s="219"/>
      <c r="AJ68" s="219"/>
      <c r="AK68" s="219"/>
      <c r="AL68" s="219"/>
      <c r="AM68" s="219"/>
      <c r="AN68" s="219"/>
      <c r="AO68" s="219"/>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5"/>
      <c r="BN68" s="251"/>
      <c r="BO68" s="360" t="s">
        <v>837</v>
      </c>
      <c r="BP68" s="360" t="s">
        <v>837</v>
      </c>
      <c r="BQ68" s="360" t="s">
        <v>837</v>
      </c>
      <c r="BR68" s="250"/>
      <c r="BS68" s="360" t="s">
        <v>837</v>
      </c>
      <c r="BT68" s="360" t="s">
        <v>837</v>
      </c>
      <c r="BU68" s="360" t="s">
        <v>837</v>
      </c>
      <c r="BV68" s="360" t="s">
        <v>837</v>
      </c>
      <c r="BW68" s="360" t="s">
        <v>837</v>
      </c>
      <c r="BX68" s="250"/>
    </row>
    <row r="69" spans="3:77" ht="45">
      <c r="C69" s="307"/>
      <c r="D69" s="381"/>
      <c r="E69" s="384"/>
      <c r="F69" s="387"/>
      <c r="G69" s="390"/>
      <c r="H69" s="393"/>
      <c r="I69" s="396"/>
      <c r="J69" s="396"/>
      <c r="K69" s="399"/>
      <c r="L69" s="402"/>
      <c r="M69" s="366"/>
      <c r="N69" s="369"/>
      <c r="O69" s="372"/>
      <c r="P69" s="375"/>
      <c r="Q69" s="378"/>
      <c r="R69" s="363"/>
      <c r="S69" s="363"/>
      <c r="T69" s="363"/>
      <c r="U69" s="363"/>
      <c r="V69" s="363"/>
      <c r="W69" s="363"/>
      <c r="X69" s="363"/>
      <c r="Y69" s="363"/>
      <c r="Z69" s="363"/>
      <c r="AA69" s="363"/>
      <c r="AB69" s="363"/>
      <c r="AC69" s="363"/>
      <c r="AD69" s="363"/>
      <c r="AE69" s="193"/>
      <c r="AF69" s="217" t="s">
        <v>268</v>
      </c>
      <c r="AG69" s="158" t="s">
        <v>226</v>
      </c>
      <c r="AH69" s="300" t="s">
        <v>18</v>
      </c>
      <c r="AI69" s="315" t="s">
        <v>816</v>
      </c>
      <c r="AJ69" s="221" t="s">
        <v>817</v>
      </c>
      <c r="AK69" s="221" t="s">
        <v>818</v>
      </c>
      <c r="AL69" s="221" t="s">
        <v>819</v>
      </c>
      <c r="AM69" s="221" t="s">
        <v>820</v>
      </c>
      <c r="AN69" s="221" t="s">
        <v>821</v>
      </c>
      <c r="AO69" s="221" t="s">
        <v>822</v>
      </c>
      <c r="AP69" s="302" t="s">
        <v>19</v>
      </c>
      <c r="AQ69" s="103">
        <f>SUM(AT69,AV69,AY69,BB69,BE69,BH69,BK69)</f>
        <v>2500</v>
      </c>
      <c r="AR69" s="197">
        <f>SUM(AT69,AW69,AZ69,BC69,BF69,BI69,BL69)</f>
        <v>0</v>
      </c>
      <c r="AS69" s="195">
        <f>AQ69-AR69</f>
        <v>2500</v>
      </c>
      <c r="AT69" s="311"/>
      <c r="AU69" s="244"/>
      <c r="AV69" s="159">
        <v>0</v>
      </c>
      <c r="AW69" s="311"/>
      <c r="AX69" s="194">
        <f>AV69-AW69</f>
        <v>0</v>
      </c>
      <c r="AY69" s="160">
        <v>2500</v>
      </c>
      <c r="AZ69" s="311"/>
      <c r="BA69" s="194">
        <f>AY69-AZ69</f>
        <v>2500</v>
      </c>
      <c r="BB69" s="159">
        <v>0</v>
      </c>
      <c r="BC69" s="311"/>
      <c r="BD69" s="194">
        <f>BB69-BC69</f>
        <v>0</v>
      </c>
      <c r="BE69" s="159">
        <v>0</v>
      </c>
      <c r="BF69" s="311"/>
      <c r="BG69" s="194">
        <f>BE69-BF69</f>
        <v>0</v>
      </c>
      <c r="BH69" s="159">
        <v>0</v>
      </c>
      <c r="BI69" s="311"/>
      <c r="BJ69" s="194">
        <f>BH69-BI69</f>
        <v>0</v>
      </c>
      <c r="BK69" s="159">
        <v>0</v>
      </c>
      <c r="BL69" s="311"/>
      <c r="BM69" s="195">
        <f>BK69-BL69</f>
        <v>0</v>
      </c>
      <c r="BN69" s="251">
        <v>0</v>
      </c>
      <c r="BO69" s="360"/>
      <c r="BP69" s="360"/>
      <c r="BQ69" s="360"/>
      <c r="BR69" s="249" t="str">
        <f>AG69 &amp; BN69</f>
        <v>Кредиты0</v>
      </c>
      <c r="BS69" s="360"/>
      <c r="BT69" s="360"/>
      <c r="BU69" s="360"/>
      <c r="BV69" s="360"/>
      <c r="BW69" s="360"/>
      <c r="BX69" s="249" t="str">
        <f>AG69&amp;AH69</f>
        <v>Кредитыда</v>
      </c>
      <c r="BY69" s="250"/>
    </row>
    <row r="70" spans="3:77" ht="15" customHeight="1">
      <c r="C70" s="307"/>
      <c r="D70" s="381"/>
      <c r="E70" s="384"/>
      <c r="F70" s="387"/>
      <c r="G70" s="390"/>
      <c r="H70" s="393"/>
      <c r="I70" s="396"/>
      <c r="J70" s="396"/>
      <c r="K70" s="399"/>
      <c r="L70" s="402"/>
      <c r="M70" s="366"/>
      <c r="N70" s="370"/>
      <c r="O70" s="373"/>
      <c r="P70" s="376"/>
      <c r="Q70" s="379"/>
      <c r="R70" s="364"/>
      <c r="S70" s="364"/>
      <c r="T70" s="364"/>
      <c r="U70" s="364"/>
      <c r="V70" s="364"/>
      <c r="W70" s="364"/>
      <c r="X70" s="364"/>
      <c r="Y70" s="364"/>
      <c r="Z70" s="364"/>
      <c r="AA70" s="364"/>
      <c r="AB70" s="364"/>
      <c r="AC70" s="364"/>
      <c r="AD70" s="364"/>
      <c r="AE70" s="279" t="s">
        <v>383</v>
      </c>
      <c r="AF70" s="203"/>
      <c r="AG70" s="223" t="s">
        <v>24</v>
      </c>
      <c r="AH70" s="223"/>
      <c r="AI70" s="223"/>
      <c r="AJ70" s="223"/>
      <c r="AK70" s="223"/>
      <c r="AL70" s="223"/>
      <c r="AM70" s="223"/>
      <c r="AN70" s="223"/>
      <c r="AO70" s="223"/>
      <c r="AP70" s="168"/>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70"/>
      <c r="BN70" s="251"/>
      <c r="BO70" s="360"/>
      <c r="BP70" s="360"/>
      <c r="BQ70" s="360"/>
      <c r="BR70" s="250"/>
      <c r="BS70" s="360"/>
      <c r="BT70" s="360"/>
      <c r="BU70" s="360"/>
      <c r="BV70" s="360"/>
      <c r="BW70" s="360"/>
      <c r="BX70" s="250"/>
    </row>
    <row r="71" spans="3:77" ht="15" customHeight="1" thickBot="1">
      <c r="C71" s="308"/>
      <c r="D71" s="382"/>
      <c r="E71" s="385"/>
      <c r="F71" s="388"/>
      <c r="G71" s="391"/>
      <c r="H71" s="394"/>
      <c r="I71" s="397"/>
      <c r="J71" s="397"/>
      <c r="K71" s="400"/>
      <c r="L71" s="403"/>
      <c r="M71" s="367"/>
      <c r="N71" s="280" t="s">
        <v>384</v>
      </c>
      <c r="O71" s="212"/>
      <c r="P71" s="361" t="s">
        <v>154</v>
      </c>
      <c r="Q71" s="361"/>
      <c r="R71" s="171"/>
      <c r="S71" s="171"/>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7"/>
      <c r="BN71" s="251"/>
      <c r="BO71" s="250"/>
      <c r="BP71" s="250"/>
      <c r="BQ71" s="250"/>
      <c r="BR71" s="250"/>
      <c r="BS71" s="250"/>
      <c r="BT71" s="250"/>
      <c r="BX71" s="250"/>
    </row>
    <row r="72" spans="3:77" ht="11.25" customHeight="1">
      <c r="C72" s="97" t="s">
        <v>827</v>
      </c>
      <c r="D72" s="380" t="s">
        <v>344</v>
      </c>
      <c r="E72" s="383" t="s">
        <v>199</v>
      </c>
      <c r="F72" s="386" t="s">
        <v>210</v>
      </c>
      <c r="G72" s="389" t="s">
        <v>891</v>
      </c>
      <c r="H72" s="392" t="s">
        <v>766</v>
      </c>
      <c r="I72" s="395" t="s">
        <v>766</v>
      </c>
      <c r="J72" s="395" t="s">
        <v>767</v>
      </c>
      <c r="K72" s="398">
        <v>1</v>
      </c>
      <c r="L72" s="401" t="s">
        <v>10</v>
      </c>
      <c r="M72" s="365">
        <v>0</v>
      </c>
      <c r="N72" s="163"/>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2"/>
      <c r="BN72" s="251"/>
      <c r="BO72" s="250"/>
      <c r="BP72" s="250"/>
      <c r="BQ72" s="250"/>
      <c r="BR72" s="250"/>
      <c r="BS72" s="250"/>
      <c r="BT72" s="250"/>
      <c r="BX72" s="250"/>
    </row>
    <row r="73" spans="3:77" ht="11.25" customHeight="1">
      <c r="C73" s="307"/>
      <c r="D73" s="381"/>
      <c r="E73" s="384"/>
      <c r="F73" s="387"/>
      <c r="G73" s="390"/>
      <c r="H73" s="393"/>
      <c r="I73" s="396"/>
      <c r="J73" s="396"/>
      <c r="K73" s="399"/>
      <c r="L73" s="402"/>
      <c r="M73" s="366"/>
      <c r="N73" s="368"/>
      <c r="O73" s="371">
        <v>1</v>
      </c>
      <c r="P73" s="374" t="s">
        <v>904</v>
      </c>
      <c r="Q73" s="377"/>
      <c r="R73" s="362" t="s">
        <v>154</v>
      </c>
      <c r="S73" s="362" t="s">
        <v>154</v>
      </c>
      <c r="T73" s="362" t="s">
        <v>154</v>
      </c>
      <c r="U73" s="362" t="s">
        <v>154</v>
      </c>
      <c r="V73" s="362" t="s">
        <v>154</v>
      </c>
      <c r="W73" s="362" t="s">
        <v>154</v>
      </c>
      <c r="X73" s="362" t="s">
        <v>154</v>
      </c>
      <c r="Y73" s="362" t="s">
        <v>154</v>
      </c>
      <c r="Z73" s="362" t="s">
        <v>154</v>
      </c>
      <c r="AA73" s="362" t="s">
        <v>154</v>
      </c>
      <c r="AB73" s="362" t="s">
        <v>154</v>
      </c>
      <c r="AC73" s="362" t="s">
        <v>154</v>
      </c>
      <c r="AD73" s="362" t="s">
        <v>154</v>
      </c>
      <c r="AE73" s="209"/>
      <c r="AF73" s="220">
        <v>0</v>
      </c>
      <c r="AG73" s="219" t="s">
        <v>308</v>
      </c>
      <c r="AH73" s="219"/>
      <c r="AI73" s="219"/>
      <c r="AJ73" s="219"/>
      <c r="AK73" s="219"/>
      <c r="AL73" s="219"/>
      <c r="AM73" s="219"/>
      <c r="AN73" s="219"/>
      <c r="AO73" s="219"/>
      <c r="AP73" s="164"/>
      <c r="AQ73" s="164"/>
      <c r="AR73" s="164"/>
      <c r="AS73" s="164"/>
      <c r="AT73" s="164"/>
      <c r="AU73" s="164"/>
      <c r="AV73" s="164"/>
      <c r="AW73" s="164"/>
      <c r="AX73" s="164"/>
      <c r="AY73" s="164"/>
      <c r="AZ73" s="164"/>
      <c r="BA73" s="164"/>
      <c r="BB73" s="164"/>
      <c r="BC73" s="164"/>
      <c r="BD73" s="164"/>
      <c r="BE73" s="164"/>
      <c r="BF73" s="164"/>
      <c r="BG73" s="164"/>
      <c r="BH73" s="164"/>
      <c r="BI73" s="164"/>
      <c r="BJ73" s="164"/>
      <c r="BK73" s="164"/>
      <c r="BL73" s="164"/>
      <c r="BM73" s="165"/>
      <c r="BN73" s="251"/>
      <c r="BO73" s="360" t="s">
        <v>837</v>
      </c>
      <c r="BP73" s="360" t="s">
        <v>837</v>
      </c>
      <c r="BQ73" s="360" t="s">
        <v>837</v>
      </c>
      <c r="BR73" s="250"/>
      <c r="BS73" s="360" t="s">
        <v>837</v>
      </c>
      <c r="BT73" s="360" t="s">
        <v>837</v>
      </c>
      <c r="BU73" s="360" t="s">
        <v>837</v>
      </c>
      <c r="BV73" s="360" t="s">
        <v>837</v>
      </c>
      <c r="BW73" s="360" t="s">
        <v>837</v>
      </c>
      <c r="BX73" s="250"/>
    </row>
    <row r="74" spans="3:77" ht="45">
      <c r="C74" s="307"/>
      <c r="D74" s="381"/>
      <c r="E74" s="384"/>
      <c r="F74" s="387"/>
      <c r="G74" s="390"/>
      <c r="H74" s="393"/>
      <c r="I74" s="396"/>
      <c r="J74" s="396"/>
      <c r="K74" s="399"/>
      <c r="L74" s="402"/>
      <c r="M74" s="366"/>
      <c r="N74" s="369"/>
      <c r="O74" s="372"/>
      <c r="P74" s="375"/>
      <c r="Q74" s="378"/>
      <c r="R74" s="363"/>
      <c r="S74" s="363"/>
      <c r="T74" s="363"/>
      <c r="U74" s="363"/>
      <c r="V74" s="363"/>
      <c r="W74" s="363"/>
      <c r="X74" s="363"/>
      <c r="Y74" s="363"/>
      <c r="Z74" s="363"/>
      <c r="AA74" s="363"/>
      <c r="AB74" s="363"/>
      <c r="AC74" s="363"/>
      <c r="AD74" s="363"/>
      <c r="AE74" s="193"/>
      <c r="AF74" s="217" t="s">
        <v>268</v>
      </c>
      <c r="AG74" s="158" t="s">
        <v>240</v>
      </c>
      <c r="AH74" s="300" t="s">
        <v>18</v>
      </c>
      <c r="AI74" s="315" t="s">
        <v>816</v>
      </c>
      <c r="AJ74" s="221" t="s">
        <v>817</v>
      </c>
      <c r="AK74" s="221" t="s">
        <v>818</v>
      </c>
      <c r="AL74" s="221" t="s">
        <v>819</v>
      </c>
      <c r="AM74" s="221" t="s">
        <v>820</v>
      </c>
      <c r="AN74" s="221" t="s">
        <v>821</v>
      </c>
      <c r="AO74" s="221" t="s">
        <v>822</v>
      </c>
      <c r="AP74" s="302" t="s">
        <v>19</v>
      </c>
      <c r="AQ74" s="103">
        <f>SUM(AT74,AV74,AY74,BB74,BE74,BH74,BK74)</f>
        <v>3204.93</v>
      </c>
      <c r="AR74" s="197">
        <f>SUM(AT74,AW74,AZ74,BC74,BF74,BI74,BL74)</f>
        <v>0</v>
      </c>
      <c r="AS74" s="195">
        <f>AQ74-AR74</f>
        <v>3204.93</v>
      </c>
      <c r="AT74" s="311"/>
      <c r="AU74" s="244"/>
      <c r="AV74" s="159">
        <v>0</v>
      </c>
      <c r="AW74" s="311"/>
      <c r="AX74" s="194">
        <f>AV74-AW74</f>
        <v>0</v>
      </c>
      <c r="AY74" s="160">
        <v>0</v>
      </c>
      <c r="AZ74" s="311"/>
      <c r="BA74" s="194">
        <f>AY74-AZ74</f>
        <v>0</v>
      </c>
      <c r="BB74" s="159">
        <v>0</v>
      </c>
      <c r="BC74" s="311"/>
      <c r="BD74" s="194">
        <f>BB74-BC74</f>
        <v>0</v>
      </c>
      <c r="BE74" s="159">
        <v>0</v>
      </c>
      <c r="BF74" s="311"/>
      <c r="BG74" s="194">
        <f>BE74-BF74</f>
        <v>0</v>
      </c>
      <c r="BH74" s="159">
        <v>0</v>
      </c>
      <c r="BI74" s="311"/>
      <c r="BJ74" s="194">
        <f>BH74-BI74</f>
        <v>0</v>
      </c>
      <c r="BK74" s="159">
        <v>3204.93</v>
      </c>
      <c r="BL74" s="311"/>
      <c r="BM74" s="195">
        <f>BK74-BL74</f>
        <v>3204.93</v>
      </c>
      <c r="BN74" s="251">
        <v>0</v>
      </c>
      <c r="BO74" s="360"/>
      <c r="BP74" s="360"/>
      <c r="BQ74" s="360"/>
      <c r="BR74" s="249" t="str">
        <f>AG74 &amp; BN74</f>
        <v>Прибыль направляемая на инвестиции0</v>
      </c>
      <c r="BS74" s="360"/>
      <c r="BT74" s="360"/>
      <c r="BU74" s="360"/>
      <c r="BV74" s="360"/>
      <c r="BW74" s="360"/>
      <c r="BX74" s="249" t="str">
        <f>AG74&amp;AH74</f>
        <v>Прибыль направляемая на инвестициида</v>
      </c>
      <c r="BY74" s="250"/>
    </row>
    <row r="75" spans="3:77" ht="15" customHeight="1">
      <c r="C75" s="307"/>
      <c r="D75" s="381"/>
      <c r="E75" s="384"/>
      <c r="F75" s="387"/>
      <c r="G75" s="390"/>
      <c r="H75" s="393"/>
      <c r="I75" s="396"/>
      <c r="J75" s="396"/>
      <c r="K75" s="399"/>
      <c r="L75" s="402"/>
      <c r="M75" s="366"/>
      <c r="N75" s="370"/>
      <c r="O75" s="373"/>
      <c r="P75" s="376"/>
      <c r="Q75" s="379"/>
      <c r="R75" s="364"/>
      <c r="S75" s="364"/>
      <c r="T75" s="364"/>
      <c r="U75" s="364"/>
      <c r="V75" s="364"/>
      <c r="W75" s="364"/>
      <c r="X75" s="364"/>
      <c r="Y75" s="364"/>
      <c r="Z75" s="364"/>
      <c r="AA75" s="364"/>
      <c r="AB75" s="364"/>
      <c r="AC75" s="364"/>
      <c r="AD75" s="364"/>
      <c r="AE75" s="279" t="s">
        <v>383</v>
      </c>
      <c r="AF75" s="203"/>
      <c r="AG75" s="223" t="s">
        <v>24</v>
      </c>
      <c r="AH75" s="223"/>
      <c r="AI75" s="223"/>
      <c r="AJ75" s="223"/>
      <c r="AK75" s="223"/>
      <c r="AL75" s="223"/>
      <c r="AM75" s="223"/>
      <c r="AN75" s="223"/>
      <c r="AO75" s="223"/>
      <c r="AP75" s="168"/>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70"/>
      <c r="BN75" s="251"/>
      <c r="BO75" s="360"/>
      <c r="BP75" s="360"/>
      <c r="BQ75" s="360"/>
      <c r="BR75" s="250"/>
      <c r="BS75" s="360"/>
      <c r="BT75" s="360"/>
      <c r="BU75" s="360"/>
      <c r="BV75" s="360"/>
      <c r="BW75" s="360"/>
      <c r="BX75" s="250"/>
    </row>
    <row r="76" spans="3:77" ht="15" customHeight="1" thickBot="1">
      <c r="C76" s="308"/>
      <c r="D76" s="382"/>
      <c r="E76" s="385"/>
      <c r="F76" s="388"/>
      <c r="G76" s="391"/>
      <c r="H76" s="394"/>
      <c r="I76" s="397"/>
      <c r="J76" s="397"/>
      <c r="K76" s="400"/>
      <c r="L76" s="403"/>
      <c r="M76" s="367"/>
      <c r="N76" s="280" t="s">
        <v>384</v>
      </c>
      <c r="O76" s="212"/>
      <c r="P76" s="361" t="s">
        <v>154</v>
      </c>
      <c r="Q76" s="361"/>
      <c r="R76" s="171"/>
      <c r="S76" s="171"/>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6"/>
      <c r="AY76" s="166"/>
      <c r="AZ76" s="166"/>
      <c r="BA76" s="166"/>
      <c r="BB76" s="166"/>
      <c r="BC76" s="166"/>
      <c r="BD76" s="166"/>
      <c r="BE76" s="166"/>
      <c r="BF76" s="166"/>
      <c r="BG76" s="166"/>
      <c r="BH76" s="166"/>
      <c r="BI76" s="166"/>
      <c r="BJ76" s="166"/>
      <c r="BK76" s="166"/>
      <c r="BL76" s="166"/>
      <c r="BM76" s="167"/>
      <c r="BN76" s="251"/>
      <c r="BO76" s="250"/>
      <c r="BP76" s="250"/>
      <c r="BQ76" s="250"/>
      <c r="BR76" s="250"/>
      <c r="BS76" s="250"/>
      <c r="BT76" s="250"/>
      <c r="BX76" s="250"/>
    </row>
    <row r="77" spans="3:77" ht="11.25" customHeight="1">
      <c r="C77" s="97" t="s">
        <v>827</v>
      </c>
      <c r="D77" s="380" t="s">
        <v>362</v>
      </c>
      <c r="E77" s="383" t="s">
        <v>199</v>
      </c>
      <c r="F77" s="386" t="s">
        <v>210</v>
      </c>
      <c r="G77" s="389" t="s">
        <v>892</v>
      </c>
      <c r="H77" s="392" t="s">
        <v>766</v>
      </c>
      <c r="I77" s="395" t="s">
        <v>766</v>
      </c>
      <c r="J77" s="395" t="s">
        <v>767</v>
      </c>
      <c r="K77" s="398">
        <v>1</v>
      </c>
      <c r="L77" s="401" t="s">
        <v>10</v>
      </c>
      <c r="M77" s="365">
        <v>0</v>
      </c>
      <c r="N77" s="163"/>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1"/>
      <c r="BH77" s="161"/>
      <c r="BI77" s="161"/>
      <c r="BJ77" s="161"/>
      <c r="BK77" s="161"/>
      <c r="BL77" s="161"/>
      <c r="BM77" s="162"/>
      <c r="BN77" s="251"/>
      <c r="BO77" s="250"/>
      <c r="BP77" s="250"/>
      <c r="BQ77" s="250"/>
      <c r="BR77" s="250"/>
      <c r="BS77" s="250"/>
      <c r="BT77" s="250"/>
      <c r="BX77" s="250"/>
    </row>
    <row r="78" spans="3:77" ht="11.25" customHeight="1">
      <c r="C78" s="307"/>
      <c r="D78" s="381"/>
      <c r="E78" s="384"/>
      <c r="F78" s="387"/>
      <c r="G78" s="390"/>
      <c r="H78" s="393"/>
      <c r="I78" s="396"/>
      <c r="J78" s="396"/>
      <c r="K78" s="399"/>
      <c r="L78" s="402"/>
      <c r="M78" s="366"/>
      <c r="N78" s="368"/>
      <c r="O78" s="371">
        <v>1</v>
      </c>
      <c r="P78" s="374" t="s">
        <v>904</v>
      </c>
      <c r="Q78" s="377"/>
      <c r="R78" s="362" t="s">
        <v>154</v>
      </c>
      <c r="S78" s="362" t="s">
        <v>154</v>
      </c>
      <c r="T78" s="362" t="s">
        <v>154</v>
      </c>
      <c r="U78" s="362" t="s">
        <v>154</v>
      </c>
      <c r="V78" s="362" t="s">
        <v>154</v>
      </c>
      <c r="W78" s="362" t="s">
        <v>154</v>
      </c>
      <c r="X78" s="362" t="s">
        <v>154</v>
      </c>
      <c r="Y78" s="362" t="s">
        <v>154</v>
      </c>
      <c r="Z78" s="362" t="s">
        <v>154</v>
      </c>
      <c r="AA78" s="362" t="s">
        <v>154</v>
      </c>
      <c r="AB78" s="362" t="s">
        <v>154</v>
      </c>
      <c r="AC78" s="362" t="s">
        <v>154</v>
      </c>
      <c r="AD78" s="362" t="s">
        <v>154</v>
      </c>
      <c r="AE78" s="209"/>
      <c r="AF78" s="220">
        <v>0</v>
      </c>
      <c r="AG78" s="219" t="s">
        <v>308</v>
      </c>
      <c r="AH78" s="219"/>
      <c r="AI78" s="219"/>
      <c r="AJ78" s="219"/>
      <c r="AK78" s="219"/>
      <c r="AL78" s="219"/>
      <c r="AM78" s="219"/>
      <c r="AN78" s="219"/>
      <c r="AO78" s="219"/>
      <c r="AP78" s="164"/>
      <c r="AQ78" s="164"/>
      <c r="AR78" s="164"/>
      <c r="AS78" s="164"/>
      <c r="AT78" s="164"/>
      <c r="AU78" s="164"/>
      <c r="AV78" s="164"/>
      <c r="AW78" s="164"/>
      <c r="AX78" s="164"/>
      <c r="AY78" s="164"/>
      <c r="AZ78" s="164"/>
      <c r="BA78" s="164"/>
      <c r="BB78" s="164"/>
      <c r="BC78" s="164"/>
      <c r="BD78" s="164"/>
      <c r="BE78" s="164"/>
      <c r="BF78" s="164"/>
      <c r="BG78" s="164"/>
      <c r="BH78" s="164"/>
      <c r="BI78" s="164"/>
      <c r="BJ78" s="164"/>
      <c r="BK78" s="164"/>
      <c r="BL78" s="164"/>
      <c r="BM78" s="165"/>
      <c r="BN78" s="251"/>
      <c r="BO78" s="360" t="s">
        <v>837</v>
      </c>
      <c r="BP78" s="360" t="s">
        <v>837</v>
      </c>
      <c r="BQ78" s="360" t="s">
        <v>837</v>
      </c>
      <c r="BR78" s="250"/>
      <c r="BS78" s="360" t="s">
        <v>837</v>
      </c>
      <c r="BT78" s="360" t="s">
        <v>837</v>
      </c>
      <c r="BU78" s="360" t="s">
        <v>837</v>
      </c>
      <c r="BV78" s="360" t="s">
        <v>837</v>
      </c>
      <c r="BW78" s="360" t="s">
        <v>837</v>
      </c>
      <c r="BX78" s="250"/>
    </row>
    <row r="79" spans="3:77" ht="45">
      <c r="C79" s="307"/>
      <c r="D79" s="381"/>
      <c r="E79" s="384"/>
      <c r="F79" s="387"/>
      <c r="G79" s="390"/>
      <c r="H79" s="393"/>
      <c r="I79" s="396"/>
      <c r="J79" s="396"/>
      <c r="K79" s="399"/>
      <c r="L79" s="402"/>
      <c r="M79" s="366"/>
      <c r="N79" s="369"/>
      <c r="O79" s="372"/>
      <c r="P79" s="375"/>
      <c r="Q79" s="378"/>
      <c r="R79" s="363"/>
      <c r="S79" s="363"/>
      <c r="T79" s="363"/>
      <c r="U79" s="363"/>
      <c r="V79" s="363"/>
      <c r="W79" s="363"/>
      <c r="X79" s="363"/>
      <c r="Y79" s="363"/>
      <c r="Z79" s="363"/>
      <c r="AA79" s="363"/>
      <c r="AB79" s="363"/>
      <c r="AC79" s="363"/>
      <c r="AD79" s="363"/>
      <c r="AE79" s="193"/>
      <c r="AF79" s="217" t="s">
        <v>268</v>
      </c>
      <c r="AG79" s="158" t="s">
        <v>226</v>
      </c>
      <c r="AH79" s="300" t="s">
        <v>18</v>
      </c>
      <c r="AI79" s="315" t="s">
        <v>816</v>
      </c>
      <c r="AJ79" s="221" t="s">
        <v>817</v>
      </c>
      <c r="AK79" s="221" t="s">
        <v>818</v>
      </c>
      <c r="AL79" s="221" t="s">
        <v>819</v>
      </c>
      <c r="AM79" s="221" t="s">
        <v>820</v>
      </c>
      <c r="AN79" s="221" t="s">
        <v>821</v>
      </c>
      <c r="AO79" s="221" t="s">
        <v>822</v>
      </c>
      <c r="AP79" s="302" t="s">
        <v>19</v>
      </c>
      <c r="AQ79" s="103">
        <f>SUM(AT79,AV79,AY79,BB79,BE79,BH79,BK79)</f>
        <v>1098.92</v>
      </c>
      <c r="AR79" s="197">
        <f>SUM(AT79,AW79,AZ79,BC79,BF79,BI79,BL79)</f>
        <v>0</v>
      </c>
      <c r="AS79" s="195">
        <f>AQ79-AR79</f>
        <v>1098.92</v>
      </c>
      <c r="AT79" s="311"/>
      <c r="AU79" s="244"/>
      <c r="AV79" s="159">
        <v>0</v>
      </c>
      <c r="AW79" s="311"/>
      <c r="AX79" s="194">
        <f>AV79-AW79</f>
        <v>0</v>
      </c>
      <c r="AY79" s="160">
        <v>0</v>
      </c>
      <c r="AZ79" s="311"/>
      <c r="BA79" s="194">
        <f>AY79-AZ79</f>
        <v>0</v>
      </c>
      <c r="BB79" s="159">
        <v>0</v>
      </c>
      <c r="BC79" s="311"/>
      <c r="BD79" s="194">
        <f>BB79-BC79</f>
        <v>0</v>
      </c>
      <c r="BE79" s="159">
        <v>0</v>
      </c>
      <c r="BF79" s="311"/>
      <c r="BG79" s="194">
        <f>BE79-BF79</f>
        <v>0</v>
      </c>
      <c r="BH79" s="159">
        <v>0</v>
      </c>
      <c r="BI79" s="311"/>
      <c r="BJ79" s="194">
        <f>BH79-BI79</f>
        <v>0</v>
      </c>
      <c r="BK79" s="159">
        <v>1098.92</v>
      </c>
      <c r="BL79" s="311"/>
      <c r="BM79" s="195">
        <f>BK79-BL79</f>
        <v>1098.92</v>
      </c>
      <c r="BN79" s="251">
        <v>0</v>
      </c>
      <c r="BO79" s="360"/>
      <c r="BP79" s="360"/>
      <c r="BQ79" s="360"/>
      <c r="BR79" s="249" t="str">
        <f>AG79 &amp; BN79</f>
        <v>Кредиты0</v>
      </c>
      <c r="BS79" s="360"/>
      <c r="BT79" s="360"/>
      <c r="BU79" s="360"/>
      <c r="BV79" s="360"/>
      <c r="BW79" s="360"/>
      <c r="BX79" s="249" t="str">
        <f>AG79&amp;AH79</f>
        <v>Кредитыда</v>
      </c>
      <c r="BY79" s="250"/>
    </row>
    <row r="80" spans="3:77" ht="15" customHeight="1">
      <c r="C80" s="307"/>
      <c r="D80" s="381"/>
      <c r="E80" s="384"/>
      <c r="F80" s="387"/>
      <c r="G80" s="390"/>
      <c r="H80" s="393"/>
      <c r="I80" s="396"/>
      <c r="J80" s="396"/>
      <c r="K80" s="399"/>
      <c r="L80" s="402"/>
      <c r="M80" s="366"/>
      <c r="N80" s="370"/>
      <c r="O80" s="373"/>
      <c r="P80" s="376"/>
      <c r="Q80" s="379"/>
      <c r="R80" s="364"/>
      <c r="S80" s="364"/>
      <c r="T80" s="364"/>
      <c r="U80" s="364"/>
      <c r="V80" s="364"/>
      <c r="W80" s="364"/>
      <c r="X80" s="364"/>
      <c r="Y80" s="364"/>
      <c r="Z80" s="364"/>
      <c r="AA80" s="364"/>
      <c r="AB80" s="364"/>
      <c r="AC80" s="364"/>
      <c r="AD80" s="364"/>
      <c r="AE80" s="279" t="s">
        <v>383</v>
      </c>
      <c r="AF80" s="203"/>
      <c r="AG80" s="223" t="s">
        <v>24</v>
      </c>
      <c r="AH80" s="223"/>
      <c r="AI80" s="223"/>
      <c r="AJ80" s="223"/>
      <c r="AK80" s="223"/>
      <c r="AL80" s="223"/>
      <c r="AM80" s="223"/>
      <c r="AN80" s="223"/>
      <c r="AO80" s="223"/>
      <c r="AP80" s="168"/>
      <c r="AQ80" s="169"/>
      <c r="AR80" s="169"/>
      <c r="AS80" s="169"/>
      <c r="AT80" s="169"/>
      <c r="AU80" s="169"/>
      <c r="AV80" s="169"/>
      <c r="AW80" s="169"/>
      <c r="AX80" s="169"/>
      <c r="AY80" s="169"/>
      <c r="AZ80" s="169"/>
      <c r="BA80" s="169"/>
      <c r="BB80" s="169"/>
      <c r="BC80" s="169"/>
      <c r="BD80" s="169"/>
      <c r="BE80" s="169"/>
      <c r="BF80" s="169"/>
      <c r="BG80" s="169"/>
      <c r="BH80" s="169"/>
      <c r="BI80" s="169"/>
      <c r="BJ80" s="169"/>
      <c r="BK80" s="169"/>
      <c r="BL80" s="169"/>
      <c r="BM80" s="170"/>
      <c r="BN80" s="251"/>
      <c r="BO80" s="360"/>
      <c r="BP80" s="360"/>
      <c r="BQ80" s="360"/>
      <c r="BR80" s="250"/>
      <c r="BS80" s="360"/>
      <c r="BT80" s="360"/>
      <c r="BU80" s="360"/>
      <c r="BV80" s="360"/>
      <c r="BW80" s="360"/>
      <c r="BX80" s="250"/>
    </row>
    <row r="81" spans="3:77" ht="15" customHeight="1" thickBot="1">
      <c r="C81" s="308"/>
      <c r="D81" s="382"/>
      <c r="E81" s="385"/>
      <c r="F81" s="388"/>
      <c r="G81" s="391"/>
      <c r="H81" s="394"/>
      <c r="I81" s="397"/>
      <c r="J81" s="397"/>
      <c r="K81" s="400"/>
      <c r="L81" s="403"/>
      <c r="M81" s="367"/>
      <c r="N81" s="280" t="s">
        <v>384</v>
      </c>
      <c r="O81" s="212"/>
      <c r="P81" s="361" t="s">
        <v>154</v>
      </c>
      <c r="Q81" s="361"/>
      <c r="R81" s="171"/>
      <c r="S81" s="171"/>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7"/>
      <c r="BN81" s="251"/>
      <c r="BO81" s="250"/>
      <c r="BP81" s="250"/>
      <c r="BQ81" s="250"/>
      <c r="BR81" s="250"/>
      <c r="BS81" s="250"/>
      <c r="BT81" s="250"/>
      <c r="BX81" s="250"/>
    </row>
    <row r="82" spans="3:77" ht="11.25" customHeight="1">
      <c r="C82" s="97" t="s">
        <v>827</v>
      </c>
      <c r="D82" s="380" t="s">
        <v>363</v>
      </c>
      <c r="E82" s="383" t="s">
        <v>199</v>
      </c>
      <c r="F82" s="386" t="s">
        <v>210</v>
      </c>
      <c r="G82" s="389" t="s">
        <v>893</v>
      </c>
      <c r="H82" s="392" t="s">
        <v>766</v>
      </c>
      <c r="I82" s="395" t="s">
        <v>766</v>
      </c>
      <c r="J82" s="395" t="s">
        <v>767</v>
      </c>
      <c r="K82" s="398">
        <v>1</v>
      </c>
      <c r="L82" s="401" t="s">
        <v>10</v>
      </c>
      <c r="M82" s="365">
        <v>0</v>
      </c>
      <c r="N82" s="163"/>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c r="AX82" s="161"/>
      <c r="AY82" s="161"/>
      <c r="AZ82" s="161"/>
      <c r="BA82" s="161"/>
      <c r="BB82" s="161"/>
      <c r="BC82" s="161"/>
      <c r="BD82" s="161"/>
      <c r="BE82" s="161"/>
      <c r="BF82" s="161"/>
      <c r="BG82" s="161"/>
      <c r="BH82" s="161"/>
      <c r="BI82" s="161"/>
      <c r="BJ82" s="161"/>
      <c r="BK82" s="161"/>
      <c r="BL82" s="161"/>
      <c r="BM82" s="162"/>
      <c r="BN82" s="251"/>
      <c r="BO82" s="250"/>
      <c r="BP82" s="250"/>
      <c r="BQ82" s="250"/>
      <c r="BR82" s="250"/>
      <c r="BS82" s="250"/>
      <c r="BT82" s="250"/>
      <c r="BX82" s="250"/>
    </row>
    <row r="83" spans="3:77" ht="11.25" customHeight="1">
      <c r="C83" s="307"/>
      <c r="D83" s="381"/>
      <c r="E83" s="384"/>
      <c r="F83" s="387"/>
      <c r="G83" s="390"/>
      <c r="H83" s="393"/>
      <c r="I83" s="396"/>
      <c r="J83" s="396"/>
      <c r="K83" s="399"/>
      <c r="L83" s="402"/>
      <c r="M83" s="366"/>
      <c r="N83" s="368"/>
      <c r="O83" s="371">
        <v>1</v>
      </c>
      <c r="P83" s="374" t="s">
        <v>904</v>
      </c>
      <c r="Q83" s="377"/>
      <c r="R83" s="362" t="s">
        <v>154</v>
      </c>
      <c r="S83" s="362" t="s">
        <v>154</v>
      </c>
      <c r="T83" s="362" t="s">
        <v>154</v>
      </c>
      <c r="U83" s="362" t="s">
        <v>154</v>
      </c>
      <c r="V83" s="362" t="s">
        <v>154</v>
      </c>
      <c r="W83" s="362" t="s">
        <v>154</v>
      </c>
      <c r="X83" s="362" t="s">
        <v>154</v>
      </c>
      <c r="Y83" s="362" t="s">
        <v>154</v>
      </c>
      <c r="Z83" s="362" t="s">
        <v>154</v>
      </c>
      <c r="AA83" s="362" t="s">
        <v>154</v>
      </c>
      <c r="AB83" s="362" t="s">
        <v>154</v>
      </c>
      <c r="AC83" s="362" t="s">
        <v>154</v>
      </c>
      <c r="AD83" s="362" t="s">
        <v>154</v>
      </c>
      <c r="AE83" s="209"/>
      <c r="AF83" s="220">
        <v>0</v>
      </c>
      <c r="AG83" s="219" t="s">
        <v>308</v>
      </c>
      <c r="AH83" s="219"/>
      <c r="AI83" s="219"/>
      <c r="AJ83" s="219"/>
      <c r="AK83" s="219"/>
      <c r="AL83" s="219"/>
      <c r="AM83" s="219"/>
      <c r="AN83" s="219"/>
      <c r="AO83" s="219"/>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5"/>
      <c r="BN83" s="251"/>
      <c r="BO83" s="360" t="s">
        <v>837</v>
      </c>
      <c r="BP83" s="360" t="s">
        <v>837</v>
      </c>
      <c r="BQ83" s="360" t="s">
        <v>837</v>
      </c>
      <c r="BR83" s="250"/>
      <c r="BS83" s="360" t="s">
        <v>837</v>
      </c>
      <c r="BT83" s="360" t="s">
        <v>837</v>
      </c>
      <c r="BU83" s="360" t="s">
        <v>837</v>
      </c>
      <c r="BV83" s="360" t="s">
        <v>837</v>
      </c>
      <c r="BW83" s="360" t="s">
        <v>837</v>
      </c>
      <c r="BX83" s="250"/>
    </row>
    <row r="84" spans="3:77" ht="45">
      <c r="C84" s="307"/>
      <c r="D84" s="381"/>
      <c r="E84" s="384"/>
      <c r="F84" s="387"/>
      <c r="G84" s="390"/>
      <c r="H84" s="393"/>
      <c r="I84" s="396"/>
      <c r="J84" s="396"/>
      <c r="K84" s="399"/>
      <c r="L84" s="402"/>
      <c r="M84" s="366"/>
      <c r="N84" s="369"/>
      <c r="O84" s="372"/>
      <c r="P84" s="375"/>
      <c r="Q84" s="378"/>
      <c r="R84" s="363"/>
      <c r="S84" s="363"/>
      <c r="T84" s="363"/>
      <c r="U84" s="363"/>
      <c r="V84" s="363"/>
      <c r="W84" s="363"/>
      <c r="X84" s="363"/>
      <c r="Y84" s="363"/>
      <c r="Z84" s="363"/>
      <c r="AA84" s="363"/>
      <c r="AB84" s="363"/>
      <c r="AC84" s="363"/>
      <c r="AD84" s="363"/>
      <c r="AE84" s="193"/>
      <c r="AF84" s="217" t="s">
        <v>268</v>
      </c>
      <c r="AG84" s="158" t="s">
        <v>221</v>
      </c>
      <c r="AH84" s="300" t="s">
        <v>18</v>
      </c>
      <c r="AI84" s="315" t="s">
        <v>816</v>
      </c>
      <c r="AJ84" s="221" t="s">
        <v>817</v>
      </c>
      <c r="AK84" s="221" t="s">
        <v>818</v>
      </c>
      <c r="AL84" s="221" t="s">
        <v>819</v>
      </c>
      <c r="AM84" s="221" t="s">
        <v>820</v>
      </c>
      <c r="AN84" s="221" t="s">
        <v>821</v>
      </c>
      <c r="AO84" s="221" t="s">
        <v>822</v>
      </c>
      <c r="AP84" s="302" t="s">
        <v>19</v>
      </c>
      <c r="AQ84" s="103">
        <f>SUM(AT84,AV84,AY84,BB84,BE84,BH84,BK84)</f>
        <v>1139.26</v>
      </c>
      <c r="AR84" s="197">
        <f>SUM(AT84,AW84,AZ84,BC84,BF84,BI84,BL84)</f>
        <v>0</v>
      </c>
      <c r="AS84" s="195">
        <f>AQ84-AR84</f>
        <v>1139.26</v>
      </c>
      <c r="AT84" s="311"/>
      <c r="AU84" s="244"/>
      <c r="AV84" s="159">
        <v>0</v>
      </c>
      <c r="AW84" s="311"/>
      <c r="AX84" s="194">
        <f>AV84-AW84</f>
        <v>0</v>
      </c>
      <c r="AY84" s="160">
        <v>0</v>
      </c>
      <c r="AZ84" s="311"/>
      <c r="BA84" s="194">
        <f>AY84-AZ84</f>
        <v>0</v>
      </c>
      <c r="BB84" s="159">
        <v>0</v>
      </c>
      <c r="BC84" s="311"/>
      <c r="BD84" s="194">
        <f>BB84-BC84</f>
        <v>0</v>
      </c>
      <c r="BE84" s="159">
        <v>0</v>
      </c>
      <c r="BF84" s="311"/>
      <c r="BG84" s="194">
        <f>BE84-BF84</f>
        <v>0</v>
      </c>
      <c r="BH84" s="159">
        <v>0</v>
      </c>
      <c r="BI84" s="311"/>
      <c r="BJ84" s="194">
        <f>BH84-BI84</f>
        <v>0</v>
      </c>
      <c r="BK84" s="159">
        <v>1139.26</v>
      </c>
      <c r="BL84" s="311"/>
      <c r="BM84" s="195">
        <f>BK84-BL84</f>
        <v>1139.26</v>
      </c>
      <c r="BN84" s="251">
        <v>0</v>
      </c>
      <c r="BO84" s="360"/>
      <c r="BP84" s="360"/>
      <c r="BQ84" s="360"/>
      <c r="BR84" s="249" t="str">
        <f>AG84 &amp; BN84</f>
        <v>Амортизационные отчисления0</v>
      </c>
      <c r="BS84" s="360"/>
      <c r="BT84" s="360"/>
      <c r="BU84" s="360"/>
      <c r="BV84" s="360"/>
      <c r="BW84" s="360"/>
      <c r="BX84" s="249" t="str">
        <f>AG84&amp;AH84</f>
        <v>Амортизационные отчисленияда</v>
      </c>
      <c r="BY84" s="250"/>
    </row>
    <row r="85" spans="3:77" ht="15" customHeight="1">
      <c r="C85" s="307"/>
      <c r="D85" s="381"/>
      <c r="E85" s="384"/>
      <c r="F85" s="387"/>
      <c r="G85" s="390"/>
      <c r="H85" s="393"/>
      <c r="I85" s="396"/>
      <c r="J85" s="396"/>
      <c r="K85" s="399"/>
      <c r="L85" s="402"/>
      <c r="M85" s="366"/>
      <c r="N85" s="370"/>
      <c r="O85" s="373"/>
      <c r="P85" s="376"/>
      <c r="Q85" s="379"/>
      <c r="R85" s="364"/>
      <c r="S85" s="364"/>
      <c r="T85" s="364"/>
      <c r="U85" s="364"/>
      <c r="V85" s="364"/>
      <c r="W85" s="364"/>
      <c r="X85" s="364"/>
      <c r="Y85" s="364"/>
      <c r="Z85" s="364"/>
      <c r="AA85" s="364"/>
      <c r="AB85" s="364"/>
      <c r="AC85" s="364"/>
      <c r="AD85" s="364"/>
      <c r="AE85" s="279" t="s">
        <v>383</v>
      </c>
      <c r="AF85" s="203"/>
      <c r="AG85" s="223" t="s">
        <v>24</v>
      </c>
      <c r="AH85" s="223"/>
      <c r="AI85" s="223"/>
      <c r="AJ85" s="223"/>
      <c r="AK85" s="223"/>
      <c r="AL85" s="223"/>
      <c r="AM85" s="223"/>
      <c r="AN85" s="223"/>
      <c r="AO85" s="223"/>
      <c r="AP85" s="168"/>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70"/>
      <c r="BN85" s="251"/>
      <c r="BO85" s="360"/>
      <c r="BP85" s="360"/>
      <c r="BQ85" s="360"/>
      <c r="BR85" s="250"/>
      <c r="BS85" s="360"/>
      <c r="BT85" s="360"/>
      <c r="BU85" s="360"/>
      <c r="BV85" s="360"/>
      <c r="BW85" s="360"/>
      <c r="BX85" s="250"/>
    </row>
    <row r="86" spans="3:77" ht="15" customHeight="1" thickBot="1">
      <c r="C86" s="308"/>
      <c r="D86" s="382"/>
      <c r="E86" s="385"/>
      <c r="F86" s="388"/>
      <c r="G86" s="391"/>
      <c r="H86" s="394"/>
      <c r="I86" s="397"/>
      <c r="J86" s="397"/>
      <c r="K86" s="400"/>
      <c r="L86" s="403"/>
      <c r="M86" s="367"/>
      <c r="N86" s="280" t="s">
        <v>384</v>
      </c>
      <c r="O86" s="212"/>
      <c r="P86" s="361" t="s">
        <v>154</v>
      </c>
      <c r="Q86" s="361"/>
      <c r="R86" s="171"/>
      <c r="S86" s="171"/>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6"/>
      <c r="AV86" s="166"/>
      <c r="AW86" s="166"/>
      <c r="AX86" s="166"/>
      <c r="AY86" s="166"/>
      <c r="AZ86" s="166"/>
      <c r="BA86" s="166"/>
      <c r="BB86" s="166"/>
      <c r="BC86" s="166"/>
      <c r="BD86" s="166"/>
      <c r="BE86" s="166"/>
      <c r="BF86" s="166"/>
      <c r="BG86" s="166"/>
      <c r="BH86" s="166"/>
      <c r="BI86" s="166"/>
      <c r="BJ86" s="166"/>
      <c r="BK86" s="166"/>
      <c r="BL86" s="166"/>
      <c r="BM86" s="167"/>
      <c r="BN86" s="251"/>
      <c r="BO86" s="250"/>
      <c r="BP86" s="250"/>
      <c r="BQ86" s="250"/>
      <c r="BR86" s="250"/>
      <c r="BS86" s="250"/>
      <c r="BT86" s="250"/>
      <c r="BX86" s="250"/>
    </row>
    <row r="87" spans="3:77" ht="11.25" customHeight="1">
      <c r="C87" s="97" t="s">
        <v>827</v>
      </c>
      <c r="D87" s="380" t="s">
        <v>380</v>
      </c>
      <c r="E87" s="383" t="s">
        <v>199</v>
      </c>
      <c r="F87" s="386" t="s">
        <v>210</v>
      </c>
      <c r="G87" s="389" t="s">
        <v>894</v>
      </c>
      <c r="H87" s="392" t="s">
        <v>766</v>
      </c>
      <c r="I87" s="395" t="s">
        <v>766</v>
      </c>
      <c r="J87" s="395" t="s">
        <v>767</v>
      </c>
      <c r="K87" s="398">
        <v>1</v>
      </c>
      <c r="L87" s="401" t="s">
        <v>10</v>
      </c>
      <c r="M87" s="365">
        <v>0</v>
      </c>
      <c r="N87" s="163"/>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2"/>
      <c r="BN87" s="251"/>
      <c r="BO87" s="250"/>
      <c r="BP87" s="250"/>
      <c r="BQ87" s="250"/>
      <c r="BR87" s="250"/>
      <c r="BS87" s="250"/>
      <c r="BT87" s="250"/>
      <c r="BX87" s="250"/>
    </row>
    <row r="88" spans="3:77" ht="11.25" customHeight="1">
      <c r="C88" s="307"/>
      <c r="D88" s="381"/>
      <c r="E88" s="384"/>
      <c r="F88" s="387"/>
      <c r="G88" s="390"/>
      <c r="H88" s="393"/>
      <c r="I88" s="396"/>
      <c r="J88" s="396"/>
      <c r="K88" s="399"/>
      <c r="L88" s="402"/>
      <c r="M88" s="366"/>
      <c r="N88" s="368"/>
      <c r="O88" s="371">
        <v>1</v>
      </c>
      <c r="P88" s="374" t="s">
        <v>904</v>
      </c>
      <c r="Q88" s="377"/>
      <c r="R88" s="362" t="s">
        <v>154</v>
      </c>
      <c r="S88" s="362" t="s">
        <v>154</v>
      </c>
      <c r="T88" s="362" t="s">
        <v>154</v>
      </c>
      <c r="U88" s="362" t="s">
        <v>154</v>
      </c>
      <c r="V88" s="362" t="s">
        <v>154</v>
      </c>
      <c r="W88" s="362" t="s">
        <v>154</v>
      </c>
      <c r="X88" s="362" t="s">
        <v>154</v>
      </c>
      <c r="Y88" s="362" t="s">
        <v>154</v>
      </c>
      <c r="Z88" s="362" t="s">
        <v>154</v>
      </c>
      <c r="AA88" s="362" t="s">
        <v>154</v>
      </c>
      <c r="AB88" s="362" t="s">
        <v>154</v>
      </c>
      <c r="AC88" s="362" t="s">
        <v>154</v>
      </c>
      <c r="AD88" s="362" t="s">
        <v>154</v>
      </c>
      <c r="AE88" s="209"/>
      <c r="AF88" s="220">
        <v>0</v>
      </c>
      <c r="AG88" s="219" t="s">
        <v>308</v>
      </c>
      <c r="AH88" s="219"/>
      <c r="AI88" s="219"/>
      <c r="AJ88" s="219"/>
      <c r="AK88" s="219"/>
      <c r="AL88" s="219"/>
      <c r="AM88" s="219"/>
      <c r="AN88" s="219"/>
      <c r="AO88" s="219"/>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164"/>
      <c r="BL88" s="164"/>
      <c r="BM88" s="165"/>
      <c r="BN88" s="251"/>
      <c r="BO88" s="360" t="s">
        <v>837</v>
      </c>
      <c r="BP88" s="360" t="s">
        <v>837</v>
      </c>
      <c r="BQ88" s="360" t="s">
        <v>837</v>
      </c>
      <c r="BR88" s="250"/>
      <c r="BS88" s="360" t="s">
        <v>837</v>
      </c>
      <c r="BT88" s="360" t="s">
        <v>837</v>
      </c>
      <c r="BU88" s="360" t="s">
        <v>837</v>
      </c>
      <c r="BV88" s="360" t="s">
        <v>837</v>
      </c>
      <c r="BW88" s="360" t="s">
        <v>837</v>
      </c>
      <c r="BX88" s="250"/>
    </row>
    <row r="89" spans="3:77" ht="45">
      <c r="C89" s="307"/>
      <c r="D89" s="381"/>
      <c r="E89" s="384"/>
      <c r="F89" s="387"/>
      <c r="G89" s="390"/>
      <c r="H89" s="393"/>
      <c r="I89" s="396"/>
      <c r="J89" s="396"/>
      <c r="K89" s="399"/>
      <c r="L89" s="402"/>
      <c r="M89" s="366"/>
      <c r="N89" s="369"/>
      <c r="O89" s="372"/>
      <c r="P89" s="375"/>
      <c r="Q89" s="378"/>
      <c r="R89" s="363"/>
      <c r="S89" s="363"/>
      <c r="T89" s="363"/>
      <c r="U89" s="363"/>
      <c r="V89" s="363"/>
      <c r="W89" s="363"/>
      <c r="X89" s="363"/>
      <c r="Y89" s="363"/>
      <c r="Z89" s="363"/>
      <c r="AA89" s="363"/>
      <c r="AB89" s="363"/>
      <c r="AC89" s="363"/>
      <c r="AD89" s="363"/>
      <c r="AE89" s="193"/>
      <c r="AF89" s="217" t="s">
        <v>268</v>
      </c>
      <c r="AG89" s="158" t="s">
        <v>221</v>
      </c>
      <c r="AH89" s="300" t="s">
        <v>18</v>
      </c>
      <c r="AI89" s="315" t="s">
        <v>816</v>
      </c>
      <c r="AJ89" s="221" t="s">
        <v>817</v>
      </c>
      <c r="AK89" s="221" t="s">
        <v>818</v>
      </c>
      <c r="AL89" s="221" t="s">
        <v>819</v>
      </c>
      <c r="AM89" s="221" t="s">
        <v>820</v>
      </c>
      <c r="AN89" s="221" t="s">
        <v>821</v>
      </c>
      <c r="AO89" s="221" t="s">
        <v>822</v>
      </c>
      <c r="AP89" s="302" t="s">
        <v>19</v>
      </c>
      <c r="AQ89" s="103">
        <f>SUM(AT89,AV89,AY89,BB89,BE89,BH89,BK89)</f>
        <v>2917.52</v>
      </c>
      <c r="AR89" s="197">
        <f>SUM(AT89,AW89,AZ89,BC89,BF89,BI89,BL89)</f>
        <v>0</v>
      </c>
      <c r="AS89" s="195">
        <f>AQ89-AR89</f>
        <v>2917.52</v>
      </c>
      <c r="AT89" s="311"/>
      <c r="AU89" s="244"/>
      <c r="AV89" s="159">
        <v>0</v>
      </c>
      <c r="AW89" s="311"/>
      <c r="AX89" s="194">
        <f>AV89-AW89</f>
        <v>0</v>
      </c>
      <c r="AY89" s="160">
        <v>0</v>
      </c>
      <c r="AZ89" s="311"/>
      <c r="BA89" s="194">
        <f>AY89-AZ89</f>
        <v>0</v>
      </c>
      <c r="BB89" s="159">
        <v>0</v>
      </c>
      <c r="BC89" s="311"/>
      <c r="BD89" s="194">
        <f>BB89-BC89</f>
        <v>0</v>
      </c>
      <c r="BE89" s="159">
        <v>0</v>
      </c>
      <c r="BF89" s="311"/>
      <c r="BG89" s="194">
        <f>BE89-BF89</f>
        <v>0</v>
      </c>
      <c r="BH89" s="159">
        <v>0</v>
      </c>
      <c r="BI89" s="311"/>
      <c r="BJ89" s="194">
        <f>BH89-BI89</f>
        <v>0</v>
      </c>
      <c r="BK89" s="159">
        <v>2917.52</v>
      </c>
      <c r="BL89" s="311"/>
      <c r="BM89" s="195">
        <f>BK89-BL89</f>
        <v>2917.52</v>
      </c>
      <c r="BN89" s="251">
        <v>0</v>
      </c>
      <c r="BO89" s="360"/>
      <c r="BP89" s="360"/>
      <c r="BQ89" s="360"/>
      <c r="BR89" s="249" t="str">
        <f>AG89 &amp; BN89</f>
        <v>Амортизационные отчисления0</v>
      </c>
      <c r="BS89" s="360"/>
      <c r="BT89" s="360"/>
      <c r="BU89" s="360"/>
      <c r="BV89" s="360"/>
      <c r="BW89" s="360"/>
      <c r="BX89" s="249" t="str">
        <f>AG89&amp;AH89</f>
        <v>Амортизационные отчисленияда</v>
      </c>
      <c r="BY89" s="250"/>
    </row>
    <row r="90" spans="3:77" ht="15" customHeight="1">
      <c r="C90" s="307"/>
      <c r="D90" s="381"/>
      <c r="E90" s="384"/>
      <c r="F90" s="387"/>
      <c r="G90" s="390"/>
      <c r="H90" s="393"/>
      <c r="I90" s="396"/>
      <c r="J90" s="396"/>
      <c r="K90" s="399"/>
      <c r="L90" s="402"/>
      <c r="M90" s="366"/>
      <c r="N90" s="370"/>
      <c r="O90" s="373"/>
      <c r="P90" s="376"/>
      <c r="Q90" s="379"/>
      <c r="R90" s="364"/>
      <c r="S90" s="364"/>
      <c r="T90" s="364"/>
      <c r="U90" s="364"/>
      <c r="V90" s="364"/>
      <c r="W90" s="364"/>
      <c r="X90" s="364"/>
      <c r="Y90" s="364"/>
      <c r="Z90" s="364"/>
      <c r="AA90" s="364"/>
      <c r="AB90" s="364"/>
      <c r="AC90" s="364"/>
      <c r="AD90" s="364"/>
      <c r="AE90" s="279" t="s">
        <v>383</v>
      </c>
      <c r="AF90" s="203"/>
      <c r="AG90" s="223" t="s">
        <v>24</v>
      </c>
      <c r="AH90" s="223"/>
      <c r="AI90" s="223"/>
      <c r="AJ90" s="223"/>
      <c r="AK90" s="223"/>
      <c r="AL90" s="223"/>
      <c r="AM90" s="223"/>
      <c r="AN90" s="223"/>
      <c r="AO90" s="223"/>
      <c r="AP90" s="168"/>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70"/>
      <c r="BN90" s="251"/>
      <c r="BO90" s="360"/>
      <c r="BP90" s="360"/>
      <c r="BQ90" s="360"/>
      <c r="BR90" s="250"/>
      <c r="BS90" s="360"/>
      <c r="BT90" s="360"/>
      <c r="BU90" s="360"/>
      <c r="BV90" s="360"/>
      <c r="BW90" s="360"/>
      <c r="BX90" s="250"/>
    </row>
    <row r="91" spans="3:77" ht="15" customHeight="1" thickBot="1">
      <c r="C91" s="308"/>
      <c r="D91" s="382"/>
      <c r="E91" s="385"/>
      <c r="F91" s="388"/>
      <c r="G91" s="391"/>
      <c r="H91" s="394"/>
      <c r="I91" s="397"/>
      <c r="J91" s="397"/>
      <c r="K91" s="400"/>
      <c r="L91" s="403"/>
      <c r="M91" s="367"/>
      <c r="N91" s="280" t="s">
        <v>384</v>
      </c>
      <c r="O91" s="212"/>
      <c r="P91" s="361" t="s">
        <v>154</v>
      </c>
      <c r="Q91" s="361"/>
      <c r="R91" s="171"/>
      <c r="S91" s="171"/>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6"/>
      <c r="AV91" s="166"/>
      <c r="AW91" s="166"/>
      <c r="AX91" s="166"/>
      <c r="AY91" s="166"/>
      <c r="AZ91" s="166"/>
      <c r="BA91" s="166"/>
      <c r="BB91" s="166"/>
      <c r="BC91" s="166"/>
      <c r="BD91" s="166"/>
      <c r="BE91" s="166"/>
      <c r="BF91" s="166"/>
      <c r="BG91" s="166"/>
      <c r="BH91" s="166"/>
      <c r="BI91" s="166"/>
      <c r="BJ91" s="166"/>
      <c r="BK91" s="166"/>
      <c r="BL91" s="166"/>
      <c r="BM91" s="167"/>
      <c r="BN91" s="251"/>
      <c r="BO91" s="250"/>
      <c r="BP91" s="250"/>
      <c r="BQ91" s="250"/>
      <c r="BR91" s="250"/>
      <c r="BS91" s="250"/>
      <c r="BT91" s="250"/>
      <c r="BX91" s="250"/>
    </row>
    <row r="92" spans="3:77" ht="11.25" customHeight="1">
      <c r="C92" s="97" t="s">
        <v>827</v>
      </c>
      <c r="D92" s="380" t="s">
        <v>846</v>
      </c>
      <c r="E92" s="404" t="s">
        <v>199</v>
      </c>
      <c r="F92" s="386" t="s">
        <v>210</v>
      </c>
      <c r="G92" s="389" t="s">
        <v>895</v>
      </c>
      <c r="H92" s="392" t="s">
        <v>766</v>
      </c>
      <c r="I92" s="395" t="s">
        <v>766</v>
      </c>
      <c r="J92" s="395" t="s">
        <v>767</v>
      </c>
      <c r="K92" s="398">
        <v>1</v>
      </c>
      <c r="L92" s="401" t="s">
        <v>10</v>
      </c>
      <c r="M92" s="365">
        <v>0</v>
      </c>
      <c r="N92" s="163"/>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2"/>
      <c r="BN92" s="251"/>
      <c r="BO92" s="250"/>
      <c r="BP92" s="250"/>
      <c r="BQ92" s="250"/>
      <c r="BR92" s="250"/>
      <c r="BS92" s="250"/>
      <c r="BT92" s="250"/>
      <c r="BX92" s="250"/>
    </row>
    <row r="93" spans="3:77" ht="11.25" customHeight="1">
      <c r="C93" s="307"/>
      <c r="D93" s="381"/>
      <c r="E93" s="384"/>
      <c r="F93" s="387"/>
      <c r="G93" s="390"/>
      <c r="H93" s="393"/>
      <c r="I93" s="396"/>
      <c r="J93" s="396"/>
      <c r="K93" s="399"/>
      <c r="L93" s="402"/>
      <c r="M93" s="366"/>
      <c r="N93" s="368"/>
      <c r="O93" s="371">
        <v>1</v>
      </c>
      <c r="P93" s="374" t="s">
        <v>904</v>
      </c>
      <c r="Q93" s="377"/>
      <c r="R93" s="362" t="s">
        <v>154</v>
      </c>
      <c r="S93" s="362" t="s">
        <v>154</v>
      </c>
      <c r="T93" s="362" t="s">
        <v>154</v>
      </c>
      <c r="U93" s="362" t="s">
        <v>154</v>
      </c>
      <c r="V93" s="362" t="s">
        <v>154</v>
      </c>
      <c r="W93" s="362" t="s">
        <v>154</v>
      </c>
      <c r="X93" s="362" t="s">
        <v>154</v>
      </c>
      <c r="Y93" s="362" t="s">
        <v>154</v>
      </c>
      <c r="Z93" s="362" t="s">
        <v>154</v>
      </c>
      <c r="AA93" s="362" t="s">
        <v>154</v>
      </c>
      <c r="AB93" s="362" t="s">
        <v>154</v>
      </c>
      <c r="AC93" s="362" t="s">
        <v>154</v>
      </c>
      <c r="AD93" s="362" t="s">
        <v>154</v>
      </c>
      <c r="AE93" s="209"/>
      <c r="AF93" s="220">
        <v>0</v>
      </c>
      <c r="AG93" s="219" t="s">
        <v>308</v>
      </c>
      <c r="AH93" s="219"/>
      <c r="AI93" s="219"/>
      <c r="AJ93" s="219"/>
      <c r="AK93" s="219"/>
      <c r="AL93" s="219"/>
      <c r="AM93" s="219"/>
      <c r="AN93" s="219"/>
      <c r="AO93" s="219"/>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c r="BL93" s="164"/>
      <c r="BM93" s="165"/>
      <c r="BN93" s="251"/>
      <c r="BO93" s="360" t="s">
        <v>837</v>
      </c>
      <c r="BP93" s="360" t="s">
        <v>837</v>
      </c>
      <c r="BQ93" s="360" t="s">
        <v>837</v>
      </c>
      <c r="BR93" s="250"/>
      <c r="BS93" s="360" t="s">
        <v>837</v>
      </c>
      <c r="BT93" s="360" t="s">
        <v>837</v>
      </c>
      <c r="BU93" s="360" t="s">
        <v>837</v>
      </c>
      <c r="BV93" s="360" t="s">
        <v>837</v>
      </c>
      <c r="BW93" s="360" t="s">
        <v>837</v>
      </c>
      <c r="BX93" s="250"/>
    </row>
    <row r="94" spans="3:77" ht="45">
      <c r="C94" s="307"/>
      <c r="D94" s="381"/>
      <c r="E94" s="384"/>
      <c r="F94" s="387"/>
      <c r="G94" s="390"/>
      <c r="H94" s="393"/>
      <c r="I94" s="396"/>
      <c r="J94" s="396"/>
      <c r="K94" s="399"/>
      <c r="L94" s="402"/>
      <c r="M94" s="366"/>
      <c r="N94" s="369"/>
      <c r="O94" s="372"/>
      <c r="P94" s="375"/>
      <c r="Q94" s="378"/>
      <c r="R94" s="363"/>
      <c r="S94" s="363"/>
      <c r="T94" s="363"/>
      <c r="U94" s="363"/>
      <c r="V94" s="363"/>
      <c r="W94" s="363"/>
      <c r="X94" s="363"/>
      <c r="Y94" s="363"/>
      <c r="Z94" s="363"/>
      <c r="AA94" s="363"/>
      <c r="AB94" s="363"/>
      <c r="AC94" s="363"/>
      <c r="AD94" s="363"/>
      <c r="AE94" s="193"/>
      <c r="AF94" s="217" t="s">
        <v>268</v>
      </c>
      <c r="AG94" s="158" t="s">
        <v>221</v>
      </c>
      <c r="AH94" s="300" t="s">
        <v>18</v>
      </c>
      <c r="AI94" s="315" t="s">
        <v>816</v>
      </c>
      <c r="AJ94" s="221" t="s">
        <v>817</v>
      </c>
      <c r="AK94" s="221" t="s">
        <v>818</v>
      </c>
      <c r="AL94" s="221" t="s">
        <v>819</v>
      </c>
      <c r="AM94" s="221" t="s">
        <v>820</v>
      </c>
      <c r="AN94" s="221" t="s">
        <v>821</v>
      </c>
      <c r="AO94" s="221" t="s">
        <v>822</v>
      </c>
      <c r="AP94" s="302" t="s">
        <v>19</v>
      </c>
      <c r="AQ94" s="103">
        <f>SUM(AT94,AV94,AY94,BB94,BE94,BH94,BK94)</f>
        <v>10540</v>
      </c>
      <c r="AR94" s="197">
        <f>SUM(AT94,AW94,AZ94,BC94,BF94,BI94,BL94)</f>
        <v>0</v>
      </c>
      <c r="AS94" s="195">
        <f>AQ94-AR94</f>
        <v>10540</v>
      </c>
      <c r="AT94" s="311"/>
      <c r="AU94" s="244"/>
      <c r="AV94" s="159">
        <v>0</v>
      </c>
      <c r="AW94" s="311"/>
      <c r="AX94" s="194">
        <f>AV94-AW94</f>
        <v>0</v>
      </c>
      <c r="AY94" s="160">
        <v>0</v>
      </c>
      <c r="AZ94" s="311"/>
      <c r="BA94" s="194">
        <f>AY94-AZ94</f>
        <v>0</v>
      </c>
      <c r="BB94" s="159">
        <v>0</v>
      </c>
      <c r="BC94" s="311"/>
      <c r="BD94" s="194">
        <f>BB94-BC94</f>
        <v>0</v>
      </c>
      <c r="BE94" s="159">
        <v>0</v>
      </c>
      <c r="BF94" s="311"/>
      <c r="BG94" s="194">
        <f>BE94-BF94</f>
        <v>0</v>
      </c>
      <c r="BH94" s="159">
        <v>0</v>
      </c>
      <c r="BI94" s="311"/>
      <c r="BJ94" s="194">
        <f>BH94-BI94</f>
        <v>0</v>
      </c>
      <c r="BK94" s="159">
        <v>10540</v>
      </c>
      <c r="BL94" s="311"/>
      <c r="BM94" s="195">
        <f>BK94-BL94</f>
        <v>10540</v>
      </c>
      <c r="BN94" s="251">
        <v>0</v>
      </c>
      <c r="BO94" s="360"/>
      <c r="BP94" s="360"/>
      <c r="BQ94" s="360"/>
      <c r="BR94" s="249" t="str">
        <f>AG94 &amp; BN94</f>
        <v>Амортизационные отчисления0</v>
      </c>
      <c r="BS94" s="360"/>
      <c r="BT94" s="360"/>
      <c r="BU94" s="360"/>
      <c r="BV94" s="360"/>
      <c r="BW94" s="360"/>
      <c r="BX94" s="249" t="str">
        <f>AG94&amp;AH94</f>
        <v>Амортизационные отчисленияда</v>
      </c>
      <c r="BY94" s="250"/>
    </row>
    <row r="95" spans="3:77" ht="15" customHeight="1">
      <c r="C95" s="307"/>
      <c r="D95" s="381"/>
      <c r="E95" s="384"/>
      <c r="F95" s="387"/>
      <c r="G95" s="390"/>
      <c r="H95" s="393"/>
      <c r="I95" s="396"/>
      <c r="J95" s="396"/>
      <c r="K95" s="399"/>
      <c r="L95" s="402"/>
      <c r="M95" s="366"/>
      <c r="N95" s="370"/>
      <c r="O95" s="373"/>
      <c r="P95" s="376"/>
      <c r="Q95" s="379"/>
      <c r="R95" s="364"/>
      <c r="S95" s="364"/>
      <c r="T95" s="364"/>
      <c r="U95" s="364"/>
      <c r="V95" s="364"/>
      <c r="W95" s="364"/>
      <c r="X95" s="364"/>
      <c r="Y95" s="364"/>
      <c r="Z95" s="364"/>
      <c r="AA95" s="364"/>
      <c r="AB95" s="364"/>
      <c r="AC95" s="364"/>
      <c r="AD95" s="364"/>
      <c r="AE95" s="279" t="s">
        <v>383</v>
      </c>
      <c r="AF95" s="203"/>
      <c r="AG95" s="223" t="s">
        <v>24</v>
      </c>
      <c r="AH95" s="223"/>
      <c r="AI95" s="223"/>
      <c r="AJ95" s="223"/>
      <c r="AK95" s="223"/>
      <c r="AL95" s="223"/>
      <c r="AM95" s="223"/>
      <c r="AN95" s="223"/>
      <c r="AO95" s="223"/>
      <c r="AP95" s="168"/>
      <c r="AQ95" s="169"/>
      <c r="AR95" s="169"/>
      <c r="AS95" s="169"/>
      <c r="AT95" s="169"/>
      <c r="AU95" s="169"/>
      <c r="AV95" s="169"/>
      <c r="AW95" s="169"/>
      <c r="AX95" s="169"/>
      <c r="AY95" s="169"/>
      <c r="AZ95" s="169"/>
      <c r="BA95" s="169"/>
      <c r="BB95" s="169"/>
      <c r="BC95" s="169"/>
      <c r="BD95" s="169"/>
      <c r="BE95" s="169"/>
      <c r="BF95" s="169"/>
      <c r="BG95" s="169"/>
      <c r="BH95" s="169"/>
      <c r="BI95" s="169"/>
      <c r="BJ95" s="169"/>
      <c r="BK95" s="169"/>
      <c r="BL95" s="169"/>
      <c r="BM95" s="170"/>
      <c r="BN95" s="251"/>
      <c r="BO95" s="360"/>
      <c r="BP95" s="360"/>
      <c r="BQ95" s="360"/>
      <c r="BR95" s="250"/>
      <c r="BS95" s="360"/>
      <c r="BT95" s="360"/>
      <c r="BU95" s="360"/>
      <c r="BV95" s="360"/>
      <c r="BW95" s="360"/>
      <c r="BX95" s="250"/>
    </row>
    <row r="96" spans="3:77" ht="15" customHeight="1" thickBot="1">
      <c r="C96" s="308"/>
      <c r="D96" s="382"/>
      <c r="E96" s="385"/>
      <c r="F96" s="388"/>
      <c r="G96" s="391"/>
      <c r="H96" s="394"/>
      <c r="I96" s="397"/>
      <c r="J96" s="397"/>
      <c r="K96" s="400"/>
      <c r="L96" s="403"/>
      <c r="M96" s="367"/>
      <c r="N96" s="280" t="s">
        <v>384</v>
      </c>
      <c r="O96" s="212"/>
      <c r="P96" s="361" t="s">
        <v>154</v>
      </c>
      <c r="Q96" s="361"/>
      <c r="R96" s="171"/>
      <c r="S96" s="171"/>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7"/>
      <c r="BN96" s="251"/>
      <c r="BO96" s="250"/>
      <c r="BP96" s="250"/>
      <c r="BQ96" s="250"/>
      <c r="BR96" s="250"/>
      <c r="BS96" s="250"/>
      <c r="BT96" s="250"/>
      <c r="BX96" s="250"/>
    </row>
    <row r="97" spans="3:77" ht="11.25" customHeight="1">
      <c r="C97" s="97" t="s">
        <v>827</v>
      </c>
      <c r="D97" s="380" t="s">
        <v>848</v>
      </c>
      <c r="E97" s="383" t="s">
        <v>199</v>
      </c>
      <c r="F97" s="386" t="s">
        <v>210</v>
      </c>
      <c r="G97" s="389" t="s">
        <v>896</v>
      </c>
      <c r="H97" s="392" t="s">
        <v>766</v>
      </c>
      <c r="I97" s="395" t="s">
        <v>766</v>
      </c>
      <c r="J97" s="395" t="s">
        <v>767</v>
      </c>
      <c r="K97" s="398">
        <v>1</v>
      </c>
      <c r="L97" s="401" t="s">
        <v>6</v>
      </c>
      <c r="M97" s="365">
        <v>0</v>
      </c>
      <c r="N97" s="163"/>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2"/>
      <c r="BN97" s="251"/>
      <c r="BO97" s="250"/>
      <c r="BP97" s="250"/>
      <c r="BQ97" s="250"/>
      <c r="BR97" s="250"/>
      <c r="BS97" s="250"/>
      <c r="BT97" s="250"/>
      <c r="BX97" s="250"/>
    </row>
    <row r="98" spans="3:77" ht="11.25" customHeight="1">
      <c r="C98" s="307"/>
      <c r="D98" s="381"/>
      <c r="E98" s="384"/>
      <c r="F98" s="387"/>
      <c r="G98" s="390"/>
      <c r="H98" s="393"/>
      <c r="I98" s="396"/>
      <c r="J98" s="396"/>
      <c r="K98" s="399"/>
      <c r="L98" s="402"/>
      <c r="M98" s="366"/>
      <c r="N98" s="368"/>
      <c r="O98" s="371">
        <v>1</v>
      </c>
      <c r="P98" s="374" t="s">
        <v>904</v>
      </c>
      <c r="Q98" s="377"/>
      <c r="R98" s="362" t="s">
        <v>154</v>
      </c>
      <c r="S98" s="362" t="s">
        <v>154</v>
      </c>
      <c r="T98" s="362" t="s">
        <v>154</v>
      </c>
      <c r="U98" s="362" t="s">
        <v>154</v>
      </c>
      <c r="V98" s="362" t="s">
        <v>154</v>
      </c>
      <c r="W98" s="362" t="s">
        <v>154</v>
      </c>
      <c r="X98" s="362" t="s">
        <v>154</v>
      </c>
      <c r="Y98" s="362" t="s">
        <v>154</v>
      </c>
      <c r="Z98" s="362" t="s">
        <v>154</v>
      </c>
      <c r="AA98" s="362" t="s">
        <v>154</v>
      </c>
      <c r="AB98" s="362" t="s">
        <v>154</v>
      </c>
      <c r="AC98" s="362" t="s">
        <v>154</v>
      </c>
      <c r="AD98" s="362" t="s">
        <v>154</v>
      </c>
      <c r="AE98" s="209"/>
      <c r="AF98" s="220">
        <v>0</v>
      </c>
      <c r="AG98" s="219" t="s">
        <v>308</v>
      </c>
      <c r="AH98" s="219"/>
      <c r="AI98" s="219"/>
      <c r="AJ98" s="219"/>
      <c r="AK98" s="219"/>
      <c r="AL98" s="219"/>
      <c r="AM98" s="219"/>
      <c r="AN98" s="219"/>
      <c r="AO98" s="219"/>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4"/>
      <c r="BM98" s="165"/>
      <c r="BN98" s="251"/>
      <c r="BO98" s="360" t="s">
        <v>837</v>
      </c>
      <c r="BP98" s="360" t="s">
        <v>837</v>
      </c>
      <c r="BQ98" s="360" t="s">
        <v>837</v>
      </c>
      <c r="BR98" s="250"/>
      <c r="BS98" s="360" t="s">
        <v>837</v>
      </c>
      <c r="BT98" s="360" t="s">
        <v>837</v>
      </c>
      <c r="BU98" s="360" t="s">
        <v>837</v>
      </c>
      <c r="BV98" s="360" t="s">
        <v>837</v>
      </c>
      <c r="BW98" s="360" t="s">
        <v>837</v>
      </c>
      <c r="BX98" s="250"/>
    </row>
    <row r="99" spans="3:77" ht="45">
      <c r="C99" s="307"/>
      <c r="D99" s="381"/>
      <c r="E99" s="384"/>
      <c r="F99" s="387"/>
      <c r="G99" s="390"/>
      <c r="H99" s="393"/>
      <c r="I99" s="396"/>
      <c r="J99" s="396"/>
      <c r="K99" s="399"/>
      <c r="L99" s="402"/>
      <c r="M99" s="366"/>
      <c r="N99" s="369"/>
      <c r="O99" s="372"/>
      <c r="P99" s="375"/>
      <c r="Q99" s="378"/>
      <c r="R99" s="363"/>
      <c r="S99" s="363"/>
      <c r="T99" s="363"/>
      <c r="U99" s="363"/>
      <c r="V99" s="363"/>
      <c r="W99" s="363"/>
      <c r="X99" s="363"/>
      <c r="Y99" s="363"/>
      <c r="Z99" s="363"/>
      <c r="AA99" s="363"/>
      <c r="AB99" s="363"/>
      <c r="AC99" s="363"/>
      <c r="AD99" s="363"/>
      <c r="AE99" s="193"/>
      <c r="AF99" s="217" t="s">
        <v>268</v>
      </c>
      <c r="AG99" s="158" t="s">
        <v>221</v>
      </c>
      <c r="AH99" s="300" t="s">
        <v>18</v>
      </c>
      <c r="AI99" s="315" t="s">
        <v>816</v>
      </c>
      <c r="AJ99" s="221" t="s">
        <v>817</v>
      </c>
      <c r="AK99" s="221" t="s">
        <v>818</v>
      </c>
      <c r="AL99" s="221" t="s">
        <v>819</v>
      </c>
      <c r="AM99" s="221" t="s">
        <v>820</v>
      </c>
      <c r="AN99" s="221" t="s">
        <v>821</v>
      </c>
      <c r="AO99" s="221" t="s">
        <v>822</v>
      </c>
      <c r="AP99" s="302" t="s">
        <v>19</v>
      </c>
      <c r="AQ99" s="103">
        <f>SUM(AT99,AV99,AY99,BB99,BE99,BH99,BK99)</f>
        <v>3261</v>
      </c>
      <c r="AR99" s="197">
        <f>SUM(AT99,AW99,AZ99,BC99,BF99,BI99,BL99)</f>
        <v>0</v>
      </c>
      <c r="AS99" s="195">
        <f>AQ99-AR99</f>
        <v>3261</v>
      </c>
      <c r="AT99" s="311"/>
      <c r="AU99" s="244"/>
      <c r="AV99" s="159">
        <v>0</v>
      </c>
      <c r="AW99" s="311"/>
      <c r="AX99" s="194">
        <f>AV99-AW99</f>
        <v>0</v>
      </c>
      <c r="AY99" s="160">
        <v>0</v>
      </c>
      <c r="AZ99" s="311"/>
      <c r="BA99" s="194">
        <f>AY99-AZ99</f>
        <v>0</v>
      </c>
      <c r="BB99" s="159">
        <v>0</v>
      </c>
      <c r="BC99" s="311"/>
      <c r="BD99" s="194">
        <f>BB99-BC99</f>
        <v>0</v>
      </c>
      <c r="BE99" s="159">
        <v>0</v>
      </c>
      <c r="BF99" s="311"/>
      <c r="BG99" s="194">
        <f>BE99-BF99</f>
        <v>0</v>
      </c>
      <c r="BH99" s="159">
        <v>3261</v>
      </c>
      <c r="BI99" s="311"/>
      <c r="BJ99" s="194">
        <f>BH99-BI99</f>
        <v>3261</v>
      </c>
      <c r="BK99" s="159">
        <v>0</v>
      </c>
      <c r="BL99" s="311"/>
      <c r="BM99" s="195">
        <f>BK99-BL99</f>
        <v>0</v>
      </c>
      <c r="BN99" s="251">
        <v>0</v>
      </c>
      <c r="BO99" s="360"/>
      <c r="BP99" s="360"/>
      <c r="BQ99" s="360"/>
      <c r="BR99" s="249" t="str">
        <f>AG99 &amp; BN99</f>
        <v>Амортизационные отчисления0</v>
      </c>
      <c r="BS99" s="360"/>
      <c r="BT99" s="360"/>
      <c r="BU99" s="360"/>
      <c r="BV99" s="360"/>
      <c r="BW99" s="360"/>
      <c r="BX99" s="249" t="str">
        <f>AG99&amp;AH99</f>
        <v>Амортизационные отчисленияда</v>
      </c>
      <c r="BY99" s="250"/>
    </row>
    <row r="100" spans="3:77" ht="15" customHeight="1">
      <c r="C100" s="307"/>
      <c r="D100" s="381"/>
      <c r="E100" s="384"/>
      <c r="F100" s="387"/>
      <c r="G100" s="390"/>
      <c r="H100" s="393"/>
      <c r="I100" s="396"/>
      <c r="J100" s="396"/>
      <c r="K100" s="399"/>
      <c r="L100" s="402"/>
      <c r="M100" s="366"/>
      <c r="N100" s="370"/>
      <c r="O100" s="373"/>
      <c r="P100" s="376"/>
      <c r="Q100" s="379"/>
      <c r="R100" s="364"/>
      <c r="S100" s="364"/>
      <c r="T100" s="364"/>
      <c r="U100" s="364"/>
      <c r="V100" s="364"/>
      <c r="W100" s="364"/>
      <c r="X100" s="364"/>
      <c r="Y100" s="364"/>
      <c r="Z100" s="364"/>
      <c r="AA100" s="364"/>
      <c r="AB100" s="364"/>
      <c r="AC100" s="364"/>
      <c r="AD100" s="364"/>
      <c r="AE100" s="279" t="s">
        <v>383</v>
      </c>
      <c r="AF100" s="203"/>
      <c r="AG100" s="223" t="s">
        <v>24</v>
      </c>
      <c r="AH100" s="223"/>
      <c r="AI100" s="223"/>
      <c r="AJ100" s="223"/>
      <c r="AK100" s="223"/>
      <c r="AL100" s="223"/>
      <c r="AM100" s="223"/>
      <c r="AN100" s="223"/>
      <c r="AO100" s="223"/>
      <c r="AP100" s="168"/>
      <c r="AQ100" s="169"/>
      <c r="AR100" s="169"/>
      <c r="AS100" s="169"/>
      <c r="AT100" s="169"/>
      <c r="AU100" s="169"/>
      <c r="AV100" s="169"/>
      <c r="AW100" s="169"/>
      <c r="AX100" s="169"/>
      <c r="AY100" s="169"/>
      <c r="AZ100" s="169"/>
      <c r="BA100" s="169"/>
      <c r="BB100" s="169"/>
      <c r="BC100" s="169"/>
      <c r="BD100" s="169"/>
      <c r="BE100" s="169"/>
      <c r="BF100" s="169"/>
      <c r="BG100" s="169"/>
      <c r="BH100" s="169"/>
      <c r="BI100" s="169"/>
      <c r="BJ100" s="169"/>
      <c r="BK100" s="169"/>
      <c r="BL100" s="169"/>
      <c r="BM100" s="170"/>
      <c r="BN100" s="251"/>
      <c r="BO100" s="360"/>
      <c r="BP100" s="360"/>
      <c r="BQ100" s="360"/>
      <c r="BR100" s="250"/>
      <c r="BS100" s="360"/>
      <c r="BT100" s="360"/>
      <c r="BU100" s="360"/>
      <c r="BV100" s="360"/>
      <c r="BW100" s="360"/>
      <c r="BX100" s="250"/>
    </row>
    <row r="101" spans="3:77" ht="15" customHeight="1" thickBot="1">
      <c r="C101" s="308"/>
      <c r="D101" s="382"/>
      <c r="E101" s="385"/>
      <c r="F101" s="388"/>
      <c r="G101" s="391"/>
      <c r="H101" s="394"/>
      <c r="I101" s="397"/>
      <c r="J101" s="397"/>
      <c r="K101" s="400"/>
      <c r="L101" s="403"/>
      <c r="M101" s="367"/>
      <c r="N101" s="280" t="s">
        <v>384</v>
      </c>
      <c r="O101" s="212"/>
      <c r="P101" s="361" t="s">
        <v>154</v>
      </c>
      <c r="Q101" s="361"/>
      <c r="R101" s="171"/>
      <c r="S101" s="171"/>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166"/>
      <c r="BB101" s="166"/>
      <c r="BC101" s="166"/>
      <c r="BD101" s="166"/>
      <c r="BE101" s="166"/>
      <c r="BF101" s="166"/>
      <c r="BG101" s="166"/>
      <c r="BH101" s="166"/>
      <c r="BI101" s="166"/>
      <c r="BJ101" s="166"/>
      <c r="BK101" s="166"/>
      <c r="BL101" s="166"/>
      <c r="BM101" s="167"/>
      <c r="BN101" s="251"/>
      <c r="BO101" s="250"/>
      <c r="BP101" s="250"/>
      <c r="BQ101" s="250"/>
      <c r="BR101" s="250"/>
      <c r="BS101" s="250"/>
      <c r="BT101" s="250"/>
      <c r="BX101" s="250"/>
    </row>
    <row r="102" spans="3:77" ht="11.25" customHeight="1">
      <c r="C102" s="97" t="s">
        <v>827</v>
      </c>
      <c r="D102" s="380" t="s">
        <v>850</v>
      </c>
      <c r="E102" s="383" t="s">
        <v>199</v>
      </c>
      <c r="F102" s="386" t="s">
        <v>210</v>
      </c>
      <c r="G102" s="389" t="s">
        <v>897</v>
      </c>
      <c r="H102" s="392" t="s">
        <v>766</v>
      </c>
      <c r="I102" s="395" t="s">
        <v>766</v>
      </c>
      <c r="J102" s="395" t="s">
        <v>767</v>
      </c>
      <c r="K102" s="398">
        <v>1</v>
      </c>
      <c r="L102" s="401" t="s">
        <v>6</v>
      </c>
      <c r="M102" s="365">
        <v>0</v>
      </c>
      <c r="N102" s="163"/>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2"/>
      <c r="BN102" s="251"/>
      <c r="BO102" s="250"/>
      <c r="BP102" s="250"/>
      <c r="BQ102" s="250"/>
      <c r="BR102" s="250"/>
      <c r="BS102" s="250"/>
      <c r="BT102" s="250"/>
      <c r="BX102" s="250"/>
    </row>
    <row r="103" spans="3:77" ht="11.25" customHeight="1">
      <c r="C103" s="307"/>
      <c r="D103" s="381"/>
      <c r="E103" s="384"/>
      <c r="F103" s="387"/>
      <c r="G103" s="390"/>
      <c r="H103" s="393"/>
      <c r="I103" s="396"/>
      <c r="J103" s="396"/>
      <c r="K103" s="399"/>
      <c r="L103" s="402"/>
      <c r="M103" s="366"/>
      <c r="N103" s="368"/>
      <c r="O103" s="371">
        <v>1</v>
      </c>
      <c r="P103" s="374" t="s">
        <v>904</v>
      </c>
      <c r="Q103" s="377"/>
      <c r="R103" s="362" t="s">
        <v>154</v>
      </c>
      <c r="S103" s="362" t="s">
        <v>154</v>
      </c>
      <c r="T103" s="362" t="s">
        <v>154</v>
      </c>
      <c r="U103" s="362" t="s">
        <v>154</v>
      </c>
      <c r="V103" s="362" t="s">
        <v>154</v>
      </c>
      <c r="W103" s="362" t="s">
        <v>154</v>
      </c>
      <c r="X103" s="362" t="s">
        <v>154</v>
      </c>
      <c r="Y103" s="362" t="s">
        <v>154</v>
      </c>
      <c r="Z103" s="362" t="s">
        <v>154</v>
      </c>
      <c r="AA103" s="362" t="s">
        <v>154</v>
      </c>
      <c r="AB103" s="362" t="s">
        <v>154</v>
      </c>
      <c r="AC103" s="362" t="s">
        <v>154</v>
      </c>
      <c r="AD103" s="362" t="s">
        <v>154</v>
      </c>
      <c r="AE103" s="209"/>
      <c r="AF103" s="220">
        <v>0</v>
      </c>
      <c r="AG103" s="219" t="s">
        <v>308</v>
      </c>
      <c r="AH103" s="219"/>
      <c r="AI103" s="219"/>
      <c r="AJ103" s="219"/>
      <c r="AK103" s="219"/>
      <c r="AL103" s="219"/>
      <c r="AM103" s="219"/>
      <c r="AN103" s="219"/>
      <c r="AO103" s="219"/>
      <c r="AP103" s="164"/>
      <c r="AQ103" s="164"/>
      <c r="AR103" s="164"/>
      <c r="AS103" s="164"/>
      <c r="AT103" s="164"/>
      <c r="AU103" s="164"/>
      <c r="AV103" s="164"/>
      <c r="AW103" s="164"/>
      <c r="AX103" s="164"/>
      <c r="AY103" s="164"/>
      <c r="AZ103" s="164"/>
      <c r="BA103" s="164"/>
      <c r="BB103" s="164"/>
      <c r="BC103" s="164"/>
      <c r="BD103" s="164"/>
      <c r="BE103" s="164"/>
      <c r="BF103" s="164"/>
      <c r="BG103" s="164"/>
      <c r="BH103" s="164"/>
      <c r="BI103" s="164"/>
      <c r="BJ103" s="164"/>
      <c r="BK103" s="164"/>
      <c r="BL103" s="164"/>
      <c r="BM103" s="165"/>
      <c r="BN103" s="251"/>
      <c r="BO103" s="360" t="s">
        <v>837</v>
      </c>
      <c r="BP103" s="360" t="s">
        <v>837</v>
      </c>
      <c r="BQ103" s="360" t="s">
        <v>837</v>
      </c>
      <c r="BR103" s="250"/>
      <c r="BS103" s="360" t="s">
        <v>837</v>
      </c>
      <c r="BT103" s="360" t="s">
        <v>837</v>
      </c>
      <c r="BU103" s="360" t="s">
        <v>837</v>
      </c>
      <c r="BV103" s="360" t="s">
        <v>837</v>
      </c>
      <c r="BW103" s="360" t="s">
        <v>837</v>
      </c>
      <c r="BX103" s="250"/>
    </row>
    <row r="104" spans="3:77" ht="45">
      <c r="C104" s="307"/>
      <c r="D104" s="381"/>
      <c r="E104" s="384"/>
      <c r="F104" s="387"/>
      <c r="G104" s="390"/>
      <c r="H104" s="393"/>
      <c r="I104" s="396"/>
      <c r="J104" s="396"/>
      <c r="K104" s="399"/>
      <c r="L104" s="402"/>
      <c r="M104" s="366"/>
      <c r="N104" s="369"/>
      <c r="O104" s="372"/>
      <c r="P104" s="375"/>
      <c r="Q104" s="378"/>
      <c r="R104" s="363"/>
      <c r="S104" s="363"/>
      <c r="T104" s="363"/>
      <c r="U104" s="363"/>
      <c r="V104" s="363"/>
      <c r="W104" s="363"/>
      <c r="X104" s="363"/>
      <c r="Y104" s="363"/>
      <c r="Z104" s="363"/>
      <c r="AA104" s="363"/>
      <c r="AB104" s="363"/>
      <c r="AC104" s="363"/>
      <c r="AD104" s="363"/>
      <c r="AE104" s="193"/>
      <c r="AF104" s="217" t="s">
        <v>268</v>
      </c>
      <c r="AG104" s="158" t="s">
        <v>221</v>
      </c>
      <c r="AH104" s="300" t="s">
        <v>18</v>
      </c>
      <c r="AI104" s="315" t="s">
        <v>816</v>
      </c>
      <c r="AJ104" s="221" t="s">
        <v>817</v>
      </c>
      <c r="AK104" s="221" t="s">
        <v>818</v>
      </c>
      <c r="AL104" s="221" t="s">
        <v>819</v>
      </c>
      <c r="AM104" s="221" t="s">
        <v>820</v>
      </c>
      <c r="AN104" s="221" t="s">
        <v>821</v>
      </c>
      <c r="AO104" s="221" t="s">
        <v>822</v>
      </c>
      <c r="AP104" s="302" t="s">
        <v>19</v>
      </c>
      <c r="AQ104" s="103">
        <f>SUM(AT104,AV104,AY104,BB104,BE104,BH104,BK104)</f>
        <v>3820.12</v>
      </c>
      <c r="AR104" s="197">
        <f>SUM(AT104,AW104,AZ104,BC104,BF104,BI104,BL104)</f>
        <v>0</v>
      </c>
      <c r="AS104" s="195">
        <f>AQ104-AR104</f>
        <v>3820.12</v>
      </c>
      <c r="AT104" s="311"/>
      <c r="AU104" s="244"/>
      <c r="AV104" s="159">
        <v>0</v>
      </c>
      <c r="AW104" s="311"/>
      <c r="AX104" s="194">
        <f>AV104-AW104</f>
        <v>0</v>
      </c>
      <c r="AY104" s="160">
        <v>0</v>
      </c>
      <c r="AZ104" s="311"/>
      <c r="BA104" s="194">
        <f>AY104-AZ104</f>
        <v>0</v>
      </c>
      <c r="BB104" s="159">
        <v>0</v>
      </c>
      <c r="BC104" s="311"/>
      <c r="BD104" s="194">
        <f>BB104-BC104</f>
        <v>0</v>
      </c>
      <c r="BE104" s="159">
        <v>0</v>
      </c>
      <c r="BF104" s="311"/>
      <c r="BG104" s="194">
        <f>BE104-BF104</f>
        <v>0</v>
      </c>
      <c r="BH104" s="159">
        <v>3820.12</v>
      </c>
      <c r="BI104" s="311"/>
      <c r="BJ104" s="194">
        <f>BH104-BI104</f>
        <v>3820.12</v>
      </c>
      <c r="BK104" s="159">
        <v>0</v>
      </c>
      <c r="BL104" s="311"/>
      <c r="BM104" s="195">
        <f>BK104-BL104</f>
        <v>0</v>
      </c>
      <c r="BN104" s="251">
        <v>0</v>
      </c>
      <c r="BO104" s="360"/>
      <c r="BP104" s="360"/>
      <c r="BQ104" s="360"/>
      <c r="BR104" s="249" t="str">
        <f>AG104 &amp; BN104</f>
        <v>Амортизационные отчисления0</v>
      </c>
      <c r="BS104" s="360"/>
      <c r="BT104" s="360"/>
      <c r="BU104" s="360"/>
      <c r="BV104" s="360"/>
      <c r="BW104" s="360"/>
      <c r="BX104" s="249" t="str">
        <f>AG104&amp;AH104</f>
        <v>Амортизационные отчисленияда</v>
      </c>
      <c r="BY104" s="250"/>
    </row>
    <row r="105" spans="3:77" ht="15" customHeight="1">
      <c r="C105" s="307"/>
      <c r="D105" s="381"/>
      <c r="E105" s="384"/>
      <c r="F105" s="387"/>
      <c r="G105" s="390"/>
      <c r="H105" s="393"/>
      <c r="I105" s="396"/>
      <c r="J105" s="396"/>
      <c r="K105" s="399"/>
      <c r="L105" s="402"/>
      <c r="M105" s="366"/>
      <c r="N105" s="370"/>
      <c r="O105" s="373"/>
      <c r="P105" s="376"/>
      <c r="Q105" s="379"/>
      <c r="R105" s="364"/>
      <c r="S105" s="364"/>
      <c r="T105" s="364"/>
      <c r="U105" s="364"/>
      <c r="V105" s="364"/>
      <c r="W105" s="364"/>
      <c r="X105" s="364"/>
      <c r="Y105" s="364"/>
      <c r="Z105" s="364"/>
      <c r="AA105" s="364"/>
      <c r="AB105" s="364"/>
      <c r="AC105" s="364"/>
      <c r="AD105" s="364"/>
      <c r="AE105" s="279" t="s">
        <v>383</v>
      </c>
      <c r="AF105" s="203"/>
      <c r="AG105" s="223" t="s">
        <v>24</v>
      </c>
      <c r="AH105" s="223"/>
      <c r="AI105" s="223"/>
      <c r="AJ105" s="223"/>
      <c r="AK105" s="223"/>
      <c r="AL105" s="223"/>
      <c r="AM105" s="223"/>
      <c r="AN105" s="223"/>
      <c r="AO105" s="223"/>
      <c r="AP105" s="168"/>
      <c r="AQ105" s="169"/>
      <c r="AR105" s="169"/>
      <c r="AS105" s="169"/>
      <c r="AT105" s="169"/>
      <c r="AU105" s="169"/>
      <c r="AV105" s="169"/>
      <c r="AW105" s="169"/>
      <c r="AX105" s="169"/>
      <c r="AY105" s="169"/>
      <c r="AZ105" s="169"/>
      <c r="BA105" s="169"/>
      <c r="BB105" s="169"/>
      <c r="BC105" s="169"/>
      <c r="BD105" s="169"/>
      <c r="BE105" s="169"/>
      <c r="BF105" s="169"/>
      <c r="BG105" s="169"/>
      <c r="BH105" s="169"/>
      <c r="BI105" s="169"/>
      <c r="BJ105" s="169"/>
      <c r="BK105" s="169"/>
      <c r="BL105" s="169"/>
      <c r="BM105" s="170"/>
      <c r="BN105" s="251"/>
      <c r="BO105" s="360"/>
      <c r="BP105" s="360"/>
      <c r="BQ105" s="360"/>
      <c r="BR105" s="250"/>
      <c r="BS105" s="360"/>
      <c r="BT105" s="360"/>
      <c r="BU105" s="360"/>
      <c r="BV105" s="360"/>
      <c r="BW105" s="360"/>
      <c r="BX105" s="250"/>
    </row>
    <row r="106" spans="3:77" ht="15" customHeight="1" thickBot="1">
      <c r="C106" s="308"/>
      <c r="D106" s="382"/>
      <c r="E106" s="385"/>
      <c r="F106" s="388"/>
      <c r="G106" s="391"/>
      <c r="H106" s="394"/>
      <c r="I106" s="397"/>
      <c r="J106" s="397"/>
      <c r="K106" s="400"/>
      <c r="L106" s="403"/>
      <c r="M106" s="367"/>
      <c r="N106" s="280" t="s">
        <v>384</v>
      </c>
      <c r="O106" s="212"/>
      <c r="P106" s="361" t="s">
        <v>154</v>
      </c>
      <c r="Q106" s="361"/>
      <c r="R106" s="171"/>
      <c r="S106" s="171"/>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c r="BC106" s="166"/>
      <c r="BD106" s="166"/>
      <c r="BE106" s="166"/>
      <c r="BF106" s="166"/>
      <c r="BG106" s="166"/>
      <c r="BH106" s="166"/>
      <c r="BI106" s="166"/>
      <c r="BJ106" s="166"/>
      <c r="BK106" s="166"/>
      <c r="BL106" s="166"/>
      <c r="BM106" s="167"/>
      <c r="BN106" s="251"/>
      <c r="BO106" s="250"/>
      <c r="BP106" s="250"/>
      <c r="BQ106" s="250"/>
      <c r="BR106" s="250"/>
      <c r="BS106" s="250"/>
      <c r="BT106" s="250"/>
      <c r="BX106" s="250"/>
    </row>
    <row r="107" spans="3:77" ht="11.25" customHeight="1">
      <c r="C107" s="97" t="s">
        <v>827</v>
      </c>
      <c r="D107" s="380" t="s">
        <v>855</v>
      </c>
      <c r="E107" s="383" t="s">
        <v>199</v>
      </c>
      <c r="F107" s="386" t="s">
        <v>210</v>
      </c>
      <c r="G107" s="389" t="s">
        <v>898</v>
      </c>
      <c r="H107" s="392" t="s">
        <v>766</v>
      </c>
      <c r="I107" s="395" t="s">
        <v>766</v>
      </c>
      <c r="J107" s="395" t="s">
        <v>767</v>
      </c>
      <c r="K107" s="398">
        <v>1</v>
      </c>
      <c r="L107" s="401" t="s">
        <v>6</v>
      </c>
      <c r="M107" s="365">
        <v>0</v>
      </c>
      <c r="N107" s="163"/>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2"/>
      <c r="BN107" s="251"/>
      <c r="BO107" s="250"/>
      <c r="BP107" s="250"/>
      <c r="BQ107" s="250"/>
      <c r="BR107" s="250"/>
      <c r="BS107" s="250"/>
      <c r="BT107" s="250"/>
      <c r="BX107" s="250"/>
    </row>
    <row r="108" spans="3:77" ht="11.25" customHeight="1">
      <c r="C108" s="307"/>
      <c r="D108" s="381"/>
      <c r="E108" s="384"/>
      <c r="F108" s="387"/>
      <c r="G108" s="390"/>
      <c r="H108" s="393"/>
      <c r="I108" s="396"/>
      <c r="J108" s="396"/>
      <c r="K108" s="399"/>
      <c r="L108" s="402"/>
      <c r="M108" s="366"/>
      <c r="N108" s="368"/>
      <c r="O108" s="371">
        <v>1</v>
      </c>
      <c r="P108" s="374" t="s">
        <v>904</v>
      </c>
      <c r="Q108" s="377"/>
      <c r="R108" s="362" t="s">
        <v>154</v>
      </c>
      <c r="S108" s="362" t="s">
        <v>154</v>
      </c>
      <c r="T108" s="362" t="s">
        <v>154</v>
      </c>
      <c r="U108" s="362" t="s">
        <v>154</v>
      </c>
      <c r="V108" s="362" t="s">
        <v>154</v>
      </c>
      <c r="W108" s="362" t="s">
        <v>154</v>
      </c>
      <c r="X108" s="362" t="s">
        <v>154</v>
      </c>
      <c r="Y108" s="362" t="s">
        <v>154</v>
      </c>
      <c r="Z108" s="362" t="s">
        <v>154</v>
      </c>
      <c r="AA108" s="362" t="s">
        <v>154</v>
      </c>
      <c r="AB108" s="362" t="s">
        <v>154</v>
      </c>
      <c r="AC108" s="362" t="s">
        <v>154</v>
      </c>
      <c r="AD108" s="362" t="s">
        <v>154</v>
      </c>
      <c r="AE108" s="209"/>
      <c r="AF108" s="220">
        <v>0</v>
      </c>
      <c r="AG108" s="219" t="s">
        <v>308</v>
      </c>
      <c r="AH108" s="219"/>
      <c r="AI108" s="219"/>
      <c r="AJ108" s="219"/>
      <c r="AK108" s="219"/>
      <c r="AL108" s="219"/>
      <c r="AM108" s="219"/>
      <c r="AN108" s="219"/>
      <c r="AO108" s="219"/>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4"/>
      <c r="BM108" s="165"/>
      <c r="BN108" s="251"/>
      <c r="BO108" s="360" t="s">
        <v>837</v>
      </c>
      <c r="BP108" s="360" t="s">
        <v>837</v>
      </c>
      <c r="BQ108" s="360" t="s">
        <v>837</v>
      </c>
      <c r="BR108" s="250"/>
      <c r="BS108" s="360" t="s">
        <v>837</v>
      </c>
      <c r="BT108" s="360" t="s">
        <v>837</v>
      </c>
      <c r="BU108" s="360" t="s">
        <v>837</v>
      </c>
      <c r="BV108" s="360" t="s">
        <v>837</v>
      </c>
      <c r="BW108" s="360" t="s">
        <v>837</v>
      </c>
      <c r="BX108" s="250"/>
    </row>
    <row r="109" spans="3:77" ht="45">
      <c r="C109" s="307"/>
      <c r="D109" s="381"/>
      <c r="E109" s="384"/>
      <c r="F109" s="387"/>
      <c r="G109" s="390"/>
      <c r="H109" s="393"/>
      <c r="I109" s="396"/>
      <c r="J109" s="396"/>
      <c r="K109" s="399"/>
      <c r="L109" s="402"/>
      <c r="M109" s="366"/>
      <c r="N109" s="369"/>
      <c r="O109" s="372"/>
      <c r="P109" s="375"/>
      <c r="Q109" s="378"/>
      <c r="R109" s="363"/>
      <c r="S109" s="363"/>
      <c r="T109" s="363"/>
      <c r="U109" s="363"/>
      <c r="V109" s="363"/>
      <c r="W109" s="363"/>
      <c r="X109" s="363"/>
      <c r="Y109" s="363"/>
      <c r="Z109" s="363"/>
      <c r="AA109" s="363"/>
      <c r="AB109" s="363"/>
      <c r="AC109" s="363"/>
      <c r="AD109" s="363"/>
      <c r="AE109" s="193"/>
      <c r="AF109" s="217" t="s">
        <v>268</v>
      </c>
      <c r="AG109" s="158" t="s">
        <v>221</v>
      </c>
      <c r="AH109" s="300" t="s">
        <v>18</v>
      </c>
      <c r="AI109" s="315" t="s">
        <v>816</v>
      </c>
      <c r="AJ109" s="221" t="s">
        <v>817</v>
      </c>
      <c r="AK109" s="221" t="s">
        <v>818</v>
      </c>
      <c r="AL109" s="221" t="s">
        <v>819</v>
      </c>
      <c r="AM109" s="221" t="s">
        <v>820</v>
      </c>
      <c r="AN109" s="221" t="s">
        <v>821</v>
      </c>
      <c r="AO109" s="221" t="s">
        <v>822</v>
      </c>
      <c r="AP109" s="302" t="s">
        <v>19</v>
      </c>
      <c r="AQ109" s="103">
        <f>SUM(AT109,AV109,AY109,BB109,BE109,BH109,BK109)</f>
        <v>4612.84</v>
      </c>
      <c r="AR109" s="197">
        <f>SUM(AT109,AW109,AZ109,BC109,BF109,BI109,BL109)</f>
        <v>0</v>
      </c>
      <c r="AS109" s="195">
        <f>AQ109-AR109</f>
        <v>4612.84</v>
      </c>
      <c r="AT109" s="311"/>
      <c r="AU109" s="244"/>
      <c r="AV109" s="159">
        <v>0</v>
      </c>
      <c r="AW109" s="311"/>
      <c r="AX109" s="194">
        <f>AV109-AW109</f>
        <v>0</v>
      </c>
      <c r="AY109" s="160">
        <v>0</v>
      </c>
      <c r="AZ109" s="311"/>
      <c r="BA109" s="194">
        <f>AY109-AZ109</f>
        <v>0</v>
      </c>
      <c r="BB109" s="159">
        <v>0</v>
      </c>
      <c r="BC109" s="311"/>
      <c r="BD109" s="194">
        <f>BB109-BC109</f>
        <v>0</v>
      </c>
      <c r="BE109" s="159">
        <v>0</v>
      </c>
      <c r="BF109" s="311"/>
      <c r="BG109" s="194">
        <f>BE109-BF109</f>
        <v>0</v>
      </c>
      <c r="BH109" s="159">
        <v>4612.84</v>
      </c>
      <c r="BI109" s="311"/>
      <c r="BJ109" s="194">
        <f>BH109-BI109</f>
        <v>4612.84</v>
      </c>
      <c r="BK109" s="159">
        <v>0</v>
      </c>
      <c r="BL109" s="311"/>
      <c r="BM109" s="195">
        <f>BK109-BL109</f>
        <v>0</v>
      </c>
      <c r="BN109" s="251">
        <v>0</v>
      </c>
      <c r="BO109" s="360"/>
      <c r="BP109" s="360"/>
      <c r="BQ109" s="360"/>
      <c r="BR109" s="249" t="str">
        <f>AG109 &amp; BN109</f>
        <v>Амортизационные отчисления0</v>
      </c>
      <c r="BS109" s="360"/>
      <c r="BT109" s="360"/>
      <c r="BU109" s="360"/>
      <c r="BV109" s="360"/>
      <c r="BW109" s="360"/>
      <c r="BX109" s="249" t="str">
        <f>AG109&amp;AH109</f>
        <v>Амортизационные отчисленияда</v>
      </c>
      <c r="BY109" s="250"/>
    </row>
    <row r="110" spans="3:77" ht="15" customHeight="1">
      <c r="C110" s="307"/>
      <c r="D110" s="381"/>
      <c r="E110" s="384"/>
      <c r="F110" s="387"/>
      <c r="G110" s="390"/>
      <c r="H110" s="393"/>
      <c r="I110" s="396"/>
      <c r="J110" s="396"/>
      <c r="K110" s="399"/>
      <c r="L110" s="402"/>
      <c r="M110" s="366"/>
      <c r="N110" s="370"/>
      <c r="O110" s="373"/>
      <c r="P110" s="376"/>
      <c r="Q110" s="379"/>
      <c r="R110" s="364"/>
      <c r="S110" s="364"/>
      <c r="T110" s="364"/>
      <c r="U110" s="364"/>
      <c r="V110" s="364"/>
      <c r="W110" s="364"/>
      <c r="X110" s="364"/>
      <c r="Y110" s="364"/>
      <c r="Z110" s="364"/>
      <c r="AA110" s="364"/>
      <c r="AB110" s="364"/>
      <c r="AC110" s="364"/>
      <c r="AD110" s="364"/>
      <c r="AE110" s="279" t="s">
        <v>383</v>
      </c>
      <c r="AF110" s="203"/>
      <c r="AG110" s="223" t="s">
        <v>24</v>
      </c>
      <c r="AH110" s="223"/>
      <c r="AI110" s="223"/>
      <c r="AJ110" s="223"/>
      <c r="AK110" s="223"/>
      <c r="AL110" s="223"/>
      <c r="AM110" s="223"/>
      <c r="AN110" s="223"/>
      <c r="AO110" s="223"/>
      <c r="AP110" s="168"/>
      <c r="AQ110" s="169"/>
      <c r="AR110" s="169"/>
      <c r="AS110" s="169"/>
      <c r="AT110" s="169"/>
      <c r="AU110" s="169"/>
      <c r="AV110" s="169"/>
      <c r="AW110" s="169"/>
      <c r="AX110" s="169"/>
      <c r="AY110" s="169"/>
      <c r="AZ110" s="169"/>
      <c r="BA110" s="169"/>
      <c r="BB110" s="169"/>
      <c r="BC110" s="169"/>
      <c r="BD110" s="169"/>
      <c r="BE110" s="169"/>
      <c r="BF110" s="169"/>
      <c r="BG110" s="169"/>
      <c r="BH110" s="169"/>
      <c r="BI110" s="169"/>
      <c r="BJ110" s="169"/>
      <c r="BK110" s="169"/>
      <c r="BL110" s="169"/>
      <c r="BM110" s="170"/>
      <c r="BN110" s="251"/>
      <c r="BO110" s="360"/>
      <c r="BP110" s="360"/>
      <c r="BQ110" s="360"/>
      <c r="BR110" s="250"/>
      <c r="BS110" s="360"/>
      <c r="BT110" s="360"/>
      <c r="BU110" s="360"/>
      <c r="BV110" s="360"/>
      <c r="BW110" s="360"/>
      <c r="BX110" s="250"/>
    </row>
    <row r="111" spans="3:77" ht="15" customHeight="1" thickBot="1">
      <c r="C111" s="308"/>
      <c r="D111" s="382"/>
      <c r="E111" s="385"/>
      <c r="F111" s="388"/>
      <c r="G111" s="391"/>
      <c r="H111" s="394"/>
      <c r="I111" s="397"/>
      <c r="J111" s="397"/>
      <c r="K111" s="400"/>
      <c r="L111" s="403"/>
      <c r="M111" s="367"/>
      <c r="N111" s="280" t="s">
        <v>384</v>
      </c>
      <c r="O111" s="212"/>
      <c r="P111" s="361" t="s">
        <v>154</v>
      </c>
      <c r="Q111" s="361"/>
      <c r="R111" s="171"/>
      <c r="S111" s="171"/>
      <c r="T111" s="166"/>
      <c r="U111" s="166"/>
      <c r="V111" s="166"/>
      <c r="W111" s="166"/>
      <c r="X111" s="166"/>
      <c r="Y111" s="166"/>
      <c r="Z111" s="166"/>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c r="AY111" s="166"/>
      <c r="AZ111" s="166"/>
      <c r="BA111" s="166"/>
      <c r="BB111" s="166"/>
      <c r="BC111" s="166"/>
      <c r="BD111" s="166"/>
      <c r="BE111" s="166"/>
      <c r="BF111" s="166"/>
      <c r="BG111" s="166"/>
      <c r="BH111" s="166"/>
      <c r="BI111" s="166"/>
      <c r="BJ111" s="166"/>
      <c r="BK111" s="166"/>
      <c r="BL111" s="166"/>
      <c r="BM111" s="167"/>
      <c r="BN111" s="251"/>
      <c r="BO111" s="250"/>
      <c r="BP111" s="250"/>
      <c r="BQ111" s="250"/>
      <c r="BR111" s="250"/>
      <c r="BS111" s="250"/>
      <c r="BT111" s="250"/>
      <c r="BX111" s="250"/>
    </row>
    <row r="112" spans="3:77" ht="11.25" customHeight="1">
      <c r="C112" s="97" t="s">
        <v>827</v>
      </c>
      <c r="D112" s="380" t="s">
        <v>857</v>
      </c>
      <c r="E112" s="383" t="s">
        <v>199</v>
      </c>
      <c r="F112" s="386" t="s">
        <v>210</v>
      </c>
      <c r="G112" s="389" t="s">
        <v>899</v>
      </c>
      <c r="H112" s="392" t="s">
        <v>766</v>
      </c>
      <c r="I112" s="395" t="s">
        <v>766</v>
      </c>
      <c r="J112" s="395" t="s">
        <v>767</v>
      </c>
      <c r="K112" s="398">
        <v>1</v>
      </c>
      <c r="L112" s="401" t="s">
        <v>10</v>
      </c>
      <c r="M112" s="365">
        <v>0</v>
      </c>
      <c r="N112" s="163"/>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2"/>
      <c r="BN112" s="251"/>
      <c r="BO112" s="250"/>
      <c r="BP112" s="250"/>
      <c r="BQ112" s="250"/>
      <c r="BR112" s="250"/>
      <c r="BS112" s="250"/>
      <c r="BT112" s="250"/>
      <c r="BX112" s="250"/>
    </row>
    <row r="113" spans="3:77" ht="11.25" customHeight="1">
      <c r="C113" s="307"/>
      <c r="D113" s="381"/>
      <c r="E113" s="384"/>
      <c r="F113" s="387"/>
      <c r="G113" s="390"/>
      <c r="H113" s="393"/>
      <c r="I113" s="396"/>
      <c r="J113" s="396"/>
      <c r="K113" s="399"/>
      <c r="L113" s="402"/>
      <c r="M113" s="366"/>
      <c r="N113" s="368"/>
      <c r="O113" s="371">
        <v>1</v>
      </c>
      <c r="P113" s="374" t="s">
        <v>904</v>
      </c>
      <c r="Q113" s="377"/>
      <c r="R113" s="362" t="s">
        <v>154</v>
      </c>
      <c r="S113" s="362" t="s">
        <v>154</v>
      </c>
      <c r="T113" s="362" t="s">
        <v>154</v>
      </c>
      <c r="U113" s="362" t="s">
        <v>154</v>
      </c>
      <c r="V113" s="362" t="s">
        <v>154</v>
      </c>
      <c r="W113" s="362" t="s">
        <v>154</v>
      </c>
      <c r="X113" s="362" t="s">
        <v>154</v>
      </c>
      <c r="Y113" s="362" t="s">
        <v>154</v>
      </c>
      <c r="Z113" s="362" t="s">
        <v>154</v>
      </c>
      <c r="AA113" s="362" t="s">
        <v>154</v>
      </c>
      <c r="AB113" s="362" t="s">
        <v>154</v>
      </c>
      <c r="AC113" s="362" t="s">
        <v>154</v>
      </c>
      <c r="AD113" s="362" t="s">
        <v>154</v>
      </c>
      <c r="AE113" s="209"/>
      <c r="AF113" s="220">
        <v>0</v>
      </c>
      <c r="AG113" s="219" t="s">
        <v>308</v>
      </c>
      <c r="AH113" s="219"/>
      <c r="AI113" s="219"/>
      <c r="AJ113" s="219"/>
      <c r="AK113" s="219"/>
      <c r="AL113" s="219"/>
      <c r="AM113" s="219"/>
      <c r="AN113" s="219"/>
      <c r="AO113" s="219"/>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5"/>
      <c r="BN113" s="251"/>
      <c r="BO113" s="360" t="s">
        <v>837</v>
      </c>
      <c r="BP113" s="360" t="s">
        <v>837</v>
      </c>
      <c r="BQ113" s="360" t="s">
        <v>837</v>
      </c>
      <c r="BR113" s="250"/>
      <c r="BS113" s="360" t="s">
        <v>837</v>
      </c>
      <c r="BT113" s="360" t="s">
        <v>837</v>
      </c>
      <c r="BU113" s="360" t="s">
        <v>837</v>
      </c>
      <c r="BV113" s="360" t="s">
        <v>837</v>
      </c>
      <c r="BW113" s="360" t="s">
        <v>837</v>
      </c>
      <c r="BX113" s="250"/>
    </row>
    <row r="114" spans="3:77" ht="45">
      <c r="C114" s="307"/>
      <c r="D114" s="381"/>
      <c r="E114" s="384"/>
      <c r="F114" s="387"/>
      <c r="G114" s="390"/>
      <c r="H114" s="393"/>
      <c r="I114" s="396"/>
      <c r="J114" s="396"/>
      <c r="K114" s="399"/>
      <c r="L114" s="402"/>
      <c r="M114" s="366"/>
      <c r="N114" s="369"/>
      <c r="O114" s="372"/>
      <c r="P114" s="375"/>
      <c r="Q114" s="378"/>
      <c r="R114" s="363"/>
      <c r="S114" s="363"/>
      <c r="T114" s="363"/>
      <c r="U114" s="363"/>
      <c r="V114" s="363"/>
      <c r="W114" s="363"/>
      <c r="X114" s="363"/>
      <c r="Y114" s="363"/>
      <c r="Z114" s="363"/>
      <c r="AA114" s="363"/>
      <c r="AB114" s="363"/>
      <c r="AC114" s="363"/>
      <c r="AD114" s="363"/>
      <c r="AE114" s="193"/>
      <c r="AF114" s="217" t="s">
        <v>268</v>
      </c>
      <c r="AG114" s="158" t="s">
        <v>226</v>
      </c>
      <c r="AH114" s="300" t="s">
        <v>18</v>
      </c>
      <c r="AI114" s="315" t="s">
        <v>816</v>
      </c>
      <c r="AJ114" s="221" t="s">
        <v>817</v>
      </c>
      <c r="AK114" s="221" t="s">
        <v>818</v>
      </c>
      <c r="AL114" s="221" t="s">
        <v>819</v>
      </c>
      <c r="AM114" s="221" t="s">
        <v>820</v>
      </c>
      <c r="AN114" s="221" t="s">
        <v>821</v>
      </c>
      <c r="AO114" s="221" t="s">
        <v>822</v>
      </c>
      <c r="AP114" s="302" t="s">
        <v>19</v>
      </c>
      <c r="AQ114" s="103">
        <f>SUM(AT114,AV114,AY114,BB114,BE114,BH114,BK114)</f>
        <v>3227.4</v>
      </c>
      <c r="AR114" s="197">
        <f>SUM(AT114,AW114,AZ114,BC114,BF114,BI114,BL114)</f>
        <v>0</v>
      </c>
      <c r="AS114" s="195">
        <f>AQ114-AR114</f>
        <v>3227.4</v>
      </c>
      <c r="AT114" s="311"/>
      <c r="AU114" s="244"/>
      <c r="AV114" s="159">
        <v>0</v>
      </c>
      <c r="AW114" s="311"/>
      <c r="AX114" s="194">
        <f>AV114-AW114</f>
        <v>0</v>
      </c>
      <c r="AY114" s="160">
        <v>0</v>
      </c>
      <c r="AZ114" s="311"/>
      <c r="BA114" s="194">
        <f>AY114-AZ114</f>
        <v>0</v>
      </c>
      <c r="BB114" s="159">
        <v>0</v>
      </c>
      <c r="BC114" s="311"/>
      <c r="BD114" s="194">
        <f>BB114-BC114</f>
        <v>0</v>
      </c>
      <c r="BE114" s="159">
        <v>0</v>
      </c>
      <c r="BF114" s="311"/>
      <c r="BG114" s="194">
        <f>BE114-BF114</f>
        <v>0</v>
      </c>
      <c r="BH114" s="159">
        <v>0</v>
      </c>
      <c r="BI114" s="311"/>
      <c r="BJ114" s="194">
        <f>BH114-BI114</f>
        <v>0</v>
      </c>
      <c r="BK114" s="159">
        <v>3227.4</v>
      </c>
      <c r="BL114" s="311"/>
      <c r="BM114" s="195">
        <f>BK114-BL114</f>
        <v>3227.4</v>
      </c>
      <c r="BN114" s="251">
        <v>0</v>
      </c>
      <c r="BO114" s="360"/>
      <c r="BP114" s="360"/>
      <c r="BQ114" s="360"/>
      <c r="BR114" s="249" t="str">
        <f>AG114 &amp; BN114</f>
        <v>Кредиты0</v>
      </c>
      <c r="BS114" s="360"/>
      <c r="BT114" s="360"/>
      <c r="BU114" s="360"/>
      <c r="BV114" s="360"/>
      <c r="BW114" s="360"/>
      <c r="BX114" s="249" t="str">
        <f>AG114&amp;AH114</f>
        <v>Кредитыда</v>
      </c>
      <c r="BY114" s="250"/>
    </row>
    <row r="115" spans="3:77" ht="15" customHeight="1">
      <c r="C115" s="307"/>
      <c r="D115" s="381"/>
      <c r="E115" s="384"/>
      <c r="F115" s="387"/>
      <c r="G115" s="390"/>
      <c r="H115" s="393"/>
      <c r="I115" s="396"/>
      <c r="J115" s="396"/>
      <c r="K115" s="399"/>
      <c r="L115" s="402"/>
      <c r="M115" s="366"/>
      <c r="N115" s="370"/>
      <c r="O115" s="373"/>
      <c r="P115" s="376"/>
      <c r="Q115" s="379"/>
      <c r="R115" s="364"/>
      <c r="S115" s="364"/>
      <c r="T115" s="364"/>
      <c r="U115" s="364"/>
      <c r="V115" s="364"/>
      <c r="W115" s="364"/>
      <c r="X115" s="364"/>
      <c r="Y115" s="364"/>
      <c r="Z115" s="364"/>
      <c r="AA115" s="364"/>
      <c r="AB115" s="364"/>
      <c r="AC115" s="364"/>
      <c r="AD115" s="364"/>
      <c r="AE115" s="279" t="s">
        <v>383</v>
      </c>
      <c r="AF115" s="203"/>
      <c r="AG115" s="223" t="s">
        <v>24</v>
      </c>
      <c r="AH115" s="223"/>
      <c r="AI115" s="223"/>
      <c r="AJ115" s="223"/>
      <c r="AK115" s="223"/>
      <c r="AL115" s="223"/>
      <c r="AM115" s="223"/>
      <c r="AN115" s="223"/>
      <c r="AO115" s="223"/>
      <c r="AP115" s="168"/>
      <c r="AQ115" s="169"/>
      <c r="AR115" s="169"/>
      <c r="AS115" s="169"/>
      <c r="AT115" s="169"/>
      <c r="AU115" s="169"/>
      <c r="AV115" s="169"/>
      <c r="AW115" s="169"/>
      <c r="AX115" s="169"/>
      <c r="AY115" s="169"/>
      <c r="AZ115" s="169"/>
      <c r="BA115" s="169"/>
      <c r="BB115" s="169"/>
      <c r="BC115" s="169"/>
      <c r="BD115" s="169"/>
      <c r="BE115" s="169"/>
      <c r="BF115" s="169"/>
      <c r="BG115" s="169"/>
      <c r="BH115" s="169"/>
      <c r="BI115" s="169"/>
      <c r="BJ115" s="169"/>
      <c r="BK115" s="169"/>
      <c r="BL115" s="169"/>
      <c r="BM115" s="170"/>
      <c r="BN115" s="251"/>
      <c r="BO115" s="360"/>
      <c r="BP115" s="360"/>
      <c r="BQ115" s="360"/>
      <c r="BR115" s="250"/>
      <c r="BS115" s="360"/>
      <c r="BT115" s="360"/>
      <c r="BU115" s="360"/>
      <c r="BV115" s="360"/>
      <c r="BW115" s="360"/>
      <c r="BX115" s="250"/>
    </row>
    <row r="116" spans="3:77" ht="15" customHeight="1" thickBot="1">
      <c r="C116" s="308"/>
      <c r="D116" s="382"/>
      <c r="E116" s="385"/>
      <c r="F116" s="388"/>
      <c r="G116" s="391"/>
      <c r="H116" s="394"/>
      <c r="I116" s="397"/>
      <c r="J116" s="397"/>
      <c r="K116" s="400"/>
      <c r="L116" s="403"/>
      <c r="M116" s="367"/>
      <c r="N116" s="280" t="s">
        <v>384</v>
      </c>
      <c r="O116" s="212"/>
      <c r="P116" s="361" t="s">
        <v>154</v>
      </c>
      <c r="Q116" s="361"/>
      <c r="R116" s="171"/>
      <c r="S116" s="171"/>
      <c r="T116" s="166"/>
      <c r="U116" s="166"/>
      <c r="V116" s="166"/>
      <c r="W116" s="166"/>
      <c r="X116" s="166"/>
      <c r="Y116" s="166"/>
      <c r="Z116" s="166"/>
      <c r="AA116" s="166"/>
      <c r="AB116" s="166"/>
      <c r="AC116" s="166"/>
      <c r="AD116" s="166"/>
      <c r="AE116" s="166"/>
      <c r="AF116" s="166"/>
      <c r="AG116" s="166"/>
      <c r="AH116" s="166"/>
      <c r="AI116" s="166"/>
      <c r="AJ116" s="166"/>
      <c r="AK116" s="166"/>
      <c r="AL116" s="166"/>
      <c r="AM116" s="166"/>
      <c r="AN116" s="166"/>
      <c r="AO116" s="166"/>
      <c r="AP116" s="166"/>
      <c r="AQ116" s="166"/>
      <c r="AR116" s="166"/>
      <c r="AS116" s="166"/>
      <c r="AT116" s="166"/>
      <c r="AU116" s="166"/>
      <c r="AV116" s="166"/>
      <c r="AW116" s="166"/>
      <c r="AX116" s="166"/>
      <c r="AY116" s="166"/>
      <c r="AZ116" s="166"/>
      <c r="BA116" s="166"/>
      <c r="BB116" s="166"/>
      <c r="BC116" s="166"/>
      <c r="BD116" s="166"/>
      <c r="BE116" s="166"/>
      <c r="BF116" s="166"/>
      <c r="BG116" s="166"/>
      <c r="BH116" s="166"/>
      <c r="BI116" s="166"/>
      <c r="BJ116" s="166"/>
      <c r="BK116" s="166"/>
      <c r="BL116" s="166"/>
      <c r="BM116" s="167"/>
      <c r="BN116" s="251"/>
      <c r="BO116" s="250"/>
      <c r="BP116" s="250"/>
      <c r="BQ116" s="250"/>
      <c r="BR116" s="250"/>
      <c r="BS116" s="250"/>
      <c r="BT116" s="250"/>
      <c r="BX116" s="250"/>
    </row>
    <row r="117" spans="3:77" ht="11.25" customHeight="1">
      <c r="C117" s="97" t="s">
        <v>827</v>
      </c>
      <c r="D117" s="380" t="s">
        <v>859</v>
      </c>
      <c r="E117" s="383" t="s">
        <v>199</v>
      </c>
      <c r="F117" s="386" t="s">
        <v>210</v>
      </c>
      <c r="G117" s="389" t="s">
        <v>900</v>
      </c>
      <c r="H117" s="392" t="s">
        <v>766</v>
      </c>
      <c r="I117" s="395" t="s">
        <v>766</v>
      </c>
      <c r="J117" s="395" t="s">
        <v>767</v>
      </c>
      <c r="K117" s="398">
        <v>1</v>
      </c>
      <c r="L117" s="401" t="s">
        <v>10</v>
      </c>
      <c r="M117" s="365">
        <v>0</v>
      </c>
      <c r="N117" s="163"/>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2"/>
      <c r="BN117" s="251"/>
      <c r="BO117" s="250"/>
      <c r="BP117" s="250"/>
      <c r="BQ117" s="250"/>
      <c r="BR117" s="250"/>
      <c r="BS117" s="250"/>
      <c r="BT117" s="250"/>
      <c r="BX117" s="250"/>
    </row>
    <row r="118" spans="3:77" ht="11.25" customHeight="1">
      <c r="C118" s="307"/>
      <c r="D118" s="381"/>
      <c r="E118" s="384"/>
      <c r="F118" s="387"/>
      <c r="G118" s="390"/>
      <c r="H118" s="393"/>
      <c r="I118" s="396"/>
      <c r="J118" s="396"/>
      <c r="K118" s="399"/>
      <c r="L118" s="402"/>
      <c r="M118" s="366"/>
      <c r="N118" s="368"/>
      <c r="O118" s="371">
        <v>1</v>
      </c>
      <c r="P118" s="374" t="s">
        <v>904</v>
      </c>
      <c r="Q118" s="377"/>
      <c r="R118" s="362" t="s">
        <v>154</v>
      </c>
      <c r="S118" s="362" t="s">
        <v>154</v>
      </c>
      <c r="T118" s="362" t="s">
        <v>154</v>
      </c>
      <c r="U118" s="362" t="s">
        <v>154</v>
      </c>
      <c r="V118" s="362" t="s">
        <v>154</v>
      </c>
      <c r="W118" s="362" t="s">
        <v>154</v>
      </c>
      <c r="X118" s="362" t="s">
        <v>154</v>
      </c>
      <c r="Y118" s="362" t="s">
        <v>154</v>
      </c>
      <c r="Z118" s="362" t="s">
        <v>154</v>
      </c>
      <c r="AA118" s="362" t="s">
        <v>154</v>
      </c>
      <c r="AB118" s="362" t="s">
        <v>154</v>
      </c>
      <c r="AC118" s="362" t="s">
        <v>154</v>
      </c>
      <c r="AD118" s="362" t="s">
        <v>154</v>
      </c>
      <c r="AE118" s="209"/>
      <c r="AF118" s="220">
        <v>0</v>
      </c>
      <c r="AG118" s="219" t="s">
        <v>308</v>
      </c>
      <c r="AH118" s="219"/>
      <c r="AI118" s="219"/>
      <c r="AJ118" s="219"/>
      <c r="AK118" s="219"/>
      <c r="AL118" s="219"/>
      <c r="AM118" s="219"/>
      <c r="AN118" s="219"/>
      <c r="AO118" s="219"/>
      <c r="AP118" s="164"/>
      <c r="AQ118" s="164"/>
      <c r="AR118" s="164"/>
      <c r="AS118" s="164"/>
      <c r="AT118" s="164"/>
      <c r="AU118" s="164"/>
      <c r="AV118" s="164"/>
      <c r="AW118" s="164"/>
      <c r="AX118" s="164"/>
      <c r="AY118" s="164"/>
      <c r="AZ118" s="164"/>
      <c r="BA118" s="164"/>
      <c r="BB118" s="164"/>
      <c r="BC118" s="164"/>
      <c r="BD118" s="164"/>
      <c r="BE118" s="164"/>
      <c r="BF118" s="164"/>
      <c r="BG118" s="164"/>
      <c r="BH118" s="164"/>
      <c r="BI118" s="164"/>
      <c r="BJ118" s="164"/>
      <c r="BK118" s="164"/>
      <c r="BL118" s="164"/>
      <c r="BM118" s="165"/>
      <c r="BN118" s="251"/>
      <c r="BO118" s="360" t="s">
        <v>837</v>
      </c>
      <c r="BP118" s="360" t="s">
        <v>837</v>
      </c>
      <c r="BQ118" s="360" t="s">
        <v>837</v>
      </c>
      <c r="BR118" s="250"/>
      <c r="BS118" s="360" t="s">
        <v>837</v>
      </c>
      <c r="BT118" s="360" t="s">
        <v>837</v>
      </c>
      <c r="BU118" s="360" t="s">
        <v>837</v>
      </c>
      <c r="BV118" s="360" t="s">
        <v>837</v>
      </c>
      <c r="BW118" s="360" t="s">
        <v>837</v>
      </c>
      <c r="BX118" s="250"/>
    </row>
    <row r="119" spans="3:77" ht="45">
      <c r="C119" s="307"/>
      <c r="D119" s="381"/>
      <c r="E119" s="384"/>
      <c r="F119" s="387"/>
      <c r="G119" s="390"/>
      <c r="H119" s="393"/>
      <c r="I119" s="396"/>
      <c r="J119" s="396"/>
      <c r="K119" s="399"/>
      <c r="L119" s="402"/>
      <c r="M119" s="366"/>
      <c r="N119" s="369"/>
      <c r="O119" s="372"/>
      <c r="P119" s="375"/>
      <c r="Q119" s="378"/>
      <c r="R119" s="363"/>
      <c r="S119" s="363"/>
      <c r="T119" s="363"/>
      <c r="U119" s="363"/>
      <c r="V119" s="363"/>
      <c r="W119" s="363"/>
      <c r="X119" s="363"/>
      <c r="Y119" s="363"/>
      <c r="Z119" s="363"/>
      <c r="AA119" s="363"/>
      <c r="AB119" s="363"/>
      <c r="AC119" s="363"/>
      <c r="AD119" s="363"/>
      <c r="AE119" s="193"/>
      <c r="AF119" s="217" t="s">
        <v>268</v>
      </c>
      <c r="AG119" s="158" t="s">
        <v>240</v>
      </c>
      <c r="AH119" s="300" t="s">
        <v>18</v>
      </c>
      <c r="AI119" s="315" t="s">
        <v>816</v>
      </c>
      <c r="AJ119" s="221" t="s">
        <v>817</v>
      </c>
      <c r="AK119" s="221" t="s">
        <v>818</v>
      </c>
      <c r="AL119" s="221" t="s">
        <v>819</v>
      </c>
      <c r="AM119" s="221" t="s">
        <v>820</v>
      </c>
      <c r="AN119" s="221" t="s">
        <v>821</v>
      </c>
      <c r="AO119" s="221" t="s">
        <v>822</v>
      </c>
      <c r="AP119" s="302" t="s">
        <v>19</v>
      </c>
      <c r="AQ119" s="103">
        <f>SUM(AT119,AV119,AY119,BB119,BE119,BH119,BK119)</f>
        <v>1831.31</v>
      </c>
      <c r="AR119" s="197">
        <f>SUM(AT119,AW119,AZ119,BC119,BF119,BI119,BL119)</f>
        <v>0</v>
      </c>
      <c r="AS119" s="195">
        <f>AQ119-AR119</f>
        <v>1831.31</v>
      </c>
      <c r="AT119" s="311"/>
      <c r="AU119" s="244"/>
      <c r="AV119" s="159">
        <v>0</v>
      </c>
      <c r="AW119" s="311"/>
      <c r="AX119" s="194">
        <f>AV119-AW119</f>
        <v>0</v>
      </c>
      <c r="AY119" s="160">
        <v>0</v>
      </c>
      <c r="AZ119" s="311"/>
      <c r="BA119" s="194">
        <f>AY119-AZ119</f>
        <v>0</v>
      </c>
      <c r="BB119" s="159">
        <v>0</v>
      </c>
      <c r="BC119" s="311"/>
      <c r="BD119" s="194">
        <f>BB119-BC119</f>
        <v>0</v>
      </c>
      <c r="BE119" s="159">
        <v>0</v>
      </c>
      <c r="BF119" s="311"/>
      <c r="BG119" s="194">
        <f>BE119-BF119</f>
        <v>0</v>
      </c>
      <c r="BH119" s="159">
        <v>0</v>
      </c>
      <c r="BI119" s="311"/>
      <c r="BJ119" s="194">
        <f>BH119-BI119</f>
        <v>0</v>
      </c>
      <c r="BK119" s="159">
        <v>1831.31</v>
      </c>
      <c r="BL119" s="311"/>
      <c r="BM119" s="195">
        <f>BK119-BL119</f>
        <v>1831.31</v>
      </c>
      <c r="BN119" s="251">
        <v>0</v>
      </c>
      <c r="BO119" s="360"/>
      <c r="BP119" s="360"/>
      <c r="BQ119" s="360"/>
      <c r="BR119" s="249" t="str">
        <f>AG119 &amp; BN119</f>
        <v>Прибыль направляемая на инвестиции0</v>
      </c>
      <c r="BS119" s="360"/>
      <c r="BT119" s="360"/>
      <c r="BU119" s="360"/>
      <c r="BV119" s="360"/>
      <c r="BW119" s="360"/>
      <c r="BX119" s="249" t="str">
        <f>AG119&amp;AH119</f>
        <v>Прибыль направляемая на инвестициида</v>
      </c>
      <c r="BY119" s="250"/>
    </row>
    <row r="120" spans="3:77" ht="15" customHeight="1">
      <c r="C120" s="307"/>
      <c r="D120" s="381"/>
      <c r="E120" s="384"/>
      <c r="F120" s="387"/>
      <c r="G120" s="390"/>
      <c r="H120" s="393"/>
      <c r="I120" s="396"/>
      <c r="J120" s="396"/>
      <c r="K120" s="399"/>
      <c r="L120" s="402"/>
      <c r="M120" s="366"/>
      <c r="N120" s="370"/>
      <c r="O120" s="373"/>
      <c r="P120" s="376"/>
      <c r="Q120" s="379"/>
      <c r="R120" s="364"/>
      <c r="S120" s="364"/>
      <c r="T120" s="364"/>
      <c r="U120" s="364"/>
      <c r="V120" s="364"/>
      <c r="W120" s="364"/>
      <c r="X120" s="364"/>
      <c r="Y120" s="364"/>
      <c r="Z120" s="364"/>
      <c r="AA120" s="364"/>
      <c r="AB120" s="364"/>
      <c r="AC120" s="364"/>
      <c r="AD120" s="364"/>
      <c r="AE120" s="279" t="s">
        <v>383</v>
      </c>
      <c r="AF120" s="203"/>
      <c r="AG120" s="223" t="s">
        <v>24</v>
      </c>
      <c r="AH120" s="223"/>
      <c r="AI120" s="223"/>
      <c r="AJ120" s="223"/>
      <c r="AK120" s="223"/>
      <c r="AL120" s="223"/>
      <c r="AM120" s="223"/>
      <c r="AN120" s="223"/>
      <c r="AO120" s="223"/>
      <c r="AP120" s="168"/>
      <c r="AQ120" s="169"/>
      <c r="AR120" s="169"/>
      <c r="AS120" s="169"/>
      <c r="AT120" s="169"/>
      <c r="AU120" s="169"/>
      <c r="AV120" s="169"/>
      <c r="AW120" s="169"/>
      <c r="AX120" s="169"/>
      <c r="AY120" s="169"/>
      <c r="AZ120" s="169"/>
      <c r="BA120" s="169"/>
      <c r="BB120" s="169"/>
      <c r="BC120" s="169"/>
      <c r="BD120" s="169"/>
      <c r="BE120" s="169"/>
      <c r="BF120" s="169"/>
      <c r="BG120" s="169"/>
      <c r="BH120" s="169"/>
      <c r="BI120" s="169"/>
      <c r="BJ120" s="169"/>
      <c r="BK120" s="169"/>
      <c r="BL120" s="169"/>
      <c r="BM120" s="170"/>
      <c r="BN120" s="251"/>
      <c r="BO120" s="360"/>
      <c r="BP120" s="360"/>
      <c r="BQ120" s="360"/>
      <c r="BR120" s="250"/>
      <c r="BS120" s="360"/>
      <c r="BT120" s="360"/>
      <c r="BU120" s="360"/>
      <c r="BV120" s="360"/>
      <c r="BW120" s="360"/>
      <c r="BX120" s="250"/>
    </row>
    <row r="121" spans="3:77" ht="15" customHeight="1" thickBot="1">
      <c r="C121" s="308"/>
      <c r="D121" s="382"/>
      <c r="E121" s="385"/>
      <c r="F121" s="388"/>
      <c r="G121" s="391"/>
      <c r="H121" s="394"/>
      <c r="I121" s="397"/>
      <c r="J121" s="397"/>
      <c r="K121" s="400"/>
      <c r="L121" s="403"/>
      <c r="M121" s="367"/>
      <c r="N121" s="280" t="s">
        <v>384</v>
      </c>
      <c r="O121" s="212"/>
      <c r="P121" s="361" t="s">
        <v>154</v>
      </c>
      <c r="Q121" s="361"/>
      <c r="R121" s="171"/>
      <c r="S121" s="171"/>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c r="BC121" s="166"/>
      <c r="BD121" s="166"/>
      <c r="BE121" s="166"/>
      <c r="BF121" s="166"/>
      <c r="BG121" s="166"/>
      <c r="BH121" s="166"/>
      <c r="BI121" s="166"/>
      <c r="BJ121" s="166"/>
      <c r="BK121" s="166"/>
      <c r="BL121" s="166"/>
      <c r="BM121" s="167"/>
      <c r="BN121" s="251"/>
      <c r="BO121" s="250"/>
      <c r="BP121" s="250"/>
      <c r="BQ121" s="250"/>
      <c r="BR121" s="250"/>
      <c r="BS121" s="250"/>
      <c r="BT121" s="250"/>
      <c r="BX121" s="250"/>
    </row>
    <row r="122" spans="3:77" ht="11.25" customHeight="1">
      <c r="C122" s="97" t="s">
        <v>827</v>
      </c>
      <c r="D122" s="380" t="s">
        <v>861</v>
      </c>
      <c r="E122" s="383" t="s">
        <v>199</v>
      </c>
      <c r="F122" s="386" t="s">
        <v>210</v>
      </c>
      <c r="G122" s="389" t="s">
        <v>901</v>
      </c>
      <c r="H122" s="392" t="s">
        <v>766</v>
      </c>
      <c r="I122" s="395" t="s">
        <v>766</v>
      </c>
      <c r="J122" s="395" t="s">
        <v>767</v>
      </c>
      <c r="K122" s="398">
        <v>1</v>
      </c>
      <c r="L122" s="401" t="s">
        <v>7</v>
      </c>
      <c r="M122" s="365">
        <v>0</v>
      </c>
      <c r="N122" s="163"/>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2"/>
      <c r="BN122" s="251"/>
      <c r="BO122" s="250"/>
      <c r="BP122" s="250"/>
      <c r="BQ122" s="250"/>
      <c r="BR122" s="250"/>
      <c r="BS122" s="250"/>
      <c r="BT122" s="250"/>
      <c r="BX122" s="250"/>
    </row>
    <row r="123" spans="3:77" ht="11.25" customHeight="1">
      <c r="C123" s="307"/>
      <c r="D123" s="381"/>
      <c r="E123" s="384"/>
      <c r="F123" s="387"/>
      <c r="G123" s="390"/>
      <c r="H123" s="393"/>
      <c r="I123" s="396"/>
      <c r="J123" s="396"/>
      <c r="K123" s="399"/>
      <c r="L123" s="402"/>
      <c r="M123" s="366"/>
      <c r="N123" s="368"/>
      <c r="O123" s="371">
        <v>1</v>
      </c>
      <c r="P123" s="374" t="s">
        <v>904</v>
      </c>
      <c r="Q123" s="377"/>
      <c r="R123" s="362" t="s">
        <v>154</v>
      </c>
      <c r="S123" s="362" t="s">
        <v>154</v>
      </c>
      <c r="T123" s="362" t="s">
        <v>154</v>
      </c>
      <c r="U123" s="362" t="s">
        <v>154</v>
      </c>
      <c r="V123" s="362" t="s">
        <v>154</v>
      </c>
      <c r="W123" s="362" t="s">
        <v>154</v>
      </c>
      <c r="X123" s="362" t="s">
        <v>154</v>
      </c>
      <c r="Y123" s="362" t="s">
        <v>154</v>
      </c>
      <c r="Z123" s="362" t="s">
        <v>154</v>
      </c>
      <c r="AA123" s="362" t="s">
        <v>154</v>
      </c>
      <c r="AB123" s="362" t="s">
        <v>154</v>
      </c>
      <c r="AC123" s="362" t="s">
        <v>154</v>
      </c>
      <c r="AD123" s="362" t="s">
        <v>154</v>
      </c>
      <c r="AE123" s="209"/>
      <c r="AF123" s="220">
        <v>0</v>
      </c>
      <c r="AG123" s="219" t="s">
        <v>308</v>
      </c>
      <c r="AH123" s="219"/>
      <c r="AI123" s="219"/>
      <c r="AJ123" s="219"/>
      <c r="AK123" s="219"/>
      <c r="AL123" s="219"/>
      <c r="AM123" s="219"/>
      <c r="AN123" s="219"/>
      <c r="AO123" s="219"/>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5"/>
      <c r="BN123" s="251"/>
      <c r="BO123" s="360" t="s">
        <v>837</v>
      </c>
      <c r="BP123" s="360" t="s">
        <v>837</v>
      </c>
      <c r="BQ123" s="360" t="s">
        <v>837</v>
      </c>
      <c r="BR123" s="250"/>
      <c r="BS123" s="360" t="s">
        <v>837</v>
      </c>
      <c r="BT123" s="360" t="s">
        <v>837</v>
      </c>
      <c r="BU123" s="360" t="s">
        <v>837</v>
      </c>
      <c r="BV123" s="360" t="s">
        <v>837</v>
      </c>
      <c r="BW123" s="360" t="s">
        <v>837</v>
      </c>
      <c r="BX123" s="250"/>
    </row>
    <row r="124" spans="3:77" ht="45">
      <c r="C124" s="307"/>
      <c r="D124" s="381"/>
      <c r="E124" s="384"/>
      <c r="F124" s="387"/>
      <c r="G124" s="390"/>
      <c r="H124" s="393"/>
      <c r="I124" s="396"/>
      <c r="J124" s="396"/>
      <c r="K124" s="399"/>
      <c r="L124" s="402"/>
      <c r="M124" s="366"/>
      <c r="N124" s="369"/>
      <c r="O124" s="372"/>
      <c r="P124" s="375"/>
      <c r="Q124" s="378"/>
      <c r="R124" s="363"/>
      <c r="S124" s="363"/>
      <c r="T124" s="363"/>
      <c r="U124" s="363"/>
      <c r="V124" s="363"/>
      <c r="W124" s="363"/>
      <c r="X124" s="363"/>
      <c r="Y124" s="363"/>
      <c r="Z124" s="363"/>
      <c r="AA124" s="363"/>
      <c r="AB124" s="363"/>
      <c r="AC124" s="363"/>
      <c r="AD124" s="363"/>
      <c r="AE124" s="193"/>
      <c r="AF124" s="217" t="s">
        <v>268</v>
      </c>
      <c r="AG124" s="158" t="s">
        <v>226</v>
      </c>
      <c r="AH124" s="300" t="s">
        <v>18</v>
      </c>
      <c r="AI124" s="315" t="s">
        <v>816</v>
      </c>
      <c r="AJ124" s="221" t="s">
        <v>817</v>
      </c>
      <c r="AK124" s="221" t="s">
        <v>818</v>
      </c>
      <c r="AL124" s="221" t="s">
        <v>819</v>
      </c>
      <c r="AM124" s="221" t="s">
        <v>820</v>
      </c>
      <c r="AN124" s="221" t="s">
        <v>821</v>
      </c>
      <c r="AO124" s="221" t="s">
        <v>822</v>
      </c>
      <c r="AP124" s="302" t="s">
        <v>19</v>
      </c>
      <c r="AQ124" s="103">
        <f>SUM(AT124,AV124,AY124,BB124,BE124,BH124,BK124)</f>
        <v>2672.38</v>
      </c>
      <c r="AR124" s="197">
        <f>SUM(AT124,AW124,AZ124,BC124,BF124,BI124,BL124)</f>
        <v>0</v>
      </c>
      <c r="AS124" s="195">
        <f>AQ124-AR124</f>
        <v>2672.38</v>
      </c>
      <c r="AT124" s="311"/>
      <c r="AU124" s="244"/>
      <c r="AV124" s="159">
        <v>0</v>
      </c>
      <c r="AW124" s="311"/>
      <c r="AX124" s="194">
        <f>AV124-AW124</f>
        <v>0</v>
      </c>
      <c r="AY124" s="160">
        <v>0</v>
      </c>
      <c r="AZ124" s="311"/>
      <c r="BA124" s="194">
        <f>AY124-AZ124</f>
        <v>0</v>
      </c>
      <c r="BB124" s="159">
        <v>0</v>
      </c>
      <c r="BC124" s="311"/>
      <c r="BD124" s="194">
        <f>BB124-BC124</f>
        <v>0</v>
      </c>
      <c r="BE124" s="159">
        <v>0</v>
      </c>
      <c r="BF124" s="311"/>
      <c r="BG124" s="194">
        <f>BE124-BF124</f>
        <v>0</v>
      </c>
      <c r="BH124" s="159">
        <v>0</v>
      </c>
      <c r="BI124" s="311"/>
      <c r="BJ124" s="194">
        <f>BH124-BI124</f>
        <v>0</v>
      </c>
      <c r="BK124" s="159">
        <v>2672.38</v>
      </c>
      <c r="BL124" s="311"/>
      <c r="BM124" s="195">
        <f>BK124-BL124</f>
        <v>2672.38</v>
      </c>
      <c r="BN124" s="251">
        <v>0</v>
      </c>
      <c r="BO124" s="360"/>
      <c r="BP124" s="360"/>
      <c r="BQ124" s="360"/>
      <c r="BR124" s="249" t="str">
        <f>AG124 &amp; BN124</f>
        <v>Кредиты0</v>
      </c>
      <c r="BS124" s="360"/>
      <c r="BT124" s="360"/>
      <c r="BU124" s="360"/>
      <c r="BV124" s="360"/>
      <c r="BW124" s="360"/>
      <c r="BX124" s="249" t="str">
        <f>AG124&amp;AH124</f>
        <v>Кредитыда</v>
      </c>
      <c r="BY124" s="250"/>
    </row>
    <row r="125" spans="3:77" ht="15" customHeight="1">
      <c r="C125" s="307"/>
      <c r="D125" s="381"/>
      <c r="E125" s="384"/>
      <c r="F125" s="387"/>
      <c r="G125" s="390"/>
      <c r="H125" s="393"/>
      <c r="I125" s="396"/>
      <c r="J125" s="396"/>
      <c r="K125" s="399"/>
      <c r="L125" s="402"/>
      <c r="M125" s="366"/>
      <c r="N125" s="370"/>
      <c r="O125" s="373"/>
      <c r="P125" s="376"/>
      <c r="Q125" s="379"/>
      <c r="R125" s="364"/>
      <c r="S125" s="364"/>
      <c r="T125" s="364"/>
      <c r="U125" s="364"/>
      <c r="V125" s="364"/>
      <c r="W125" s="364"/>
      <c r="X125" s="364"/>
      <c r="Y125" s="364"/>
      <c r="Z125" s="364"/>
      <c r="AA125" s="364"/>
      <c r="AB125" s="364"/>
      <c r="AC125" s="364"/>
      <c r="AD125" s="364"/>
      <c r="AE125" s="279" t="s">
        <v>383</v>
      </c>
      <c r="AF125" s="203"/>
      <c r="AG125" s="223" t="s">
        <v>24</v>
      </c>
      <c r="AH125" s="223"/>
      <c r="AI125" s="223"/>
      <c r="AJ125" s="223"/>
      <c r="AK125" s="223"/>
      <c r="AL125" s="223"/>
      <c r="AM125" s="223"/>
      <c r="AN125" s="223"/>
      <c r="AO125" s="223"/>
      <c r="AP125" s="168"/>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69"/>
      <c r="BM125" s="170"/>
      <c r="BN125" s="251"/>
      <c r="BO125" s="360"/>
      <c r="BP125" s="360"/>
      <c r="BQ125" s="360"/>
      <c r="BR125" s="250"/>
      <c r="BS125" s="360"/>
      <c r="BT125" s="360"/>
      <c r="BU125" s="360"/>
      <c r="BV125" s="360"/>
      <c r="BW125" s="360"/>
      <c r="BX125" s="250"/>
    </row>
    <row r="126" spans="3:77" ht="15" customHeight="1" thickBot="1">
      <c r="C126" s="308"/>
      <c r="D126" s="382"/>
      <c r="E126" s="385"/>
      <c r="F126" s="388"/>
      <c r="G126" s="391"/>
      <c r="H126" s="394"/>
      <c r="I126" s="397"/>
      <c r="J126" s="397"/>
      <c r="K126" s="400"/>
      <c r="L126" s="403"/>
      <c r="M126" s="367"/>
      <c r="N126" s="280" t="s">
        <v>384</v>
      </c>
      <c r="O126" s="212"/>
      <c r="P126" s="361" t="s">
        <v>154</v>
      </c>
      <c r="Q126" s="361"/>
      <c r="R126" s="171"/>
      <c r="S126" s="171"/>
      <c r="T126" s="166"/>
      <c r="U126" s="166"/>
      <c r="V126" s="166"/>
      <c r="W126" s="166"/>
      <c r="X126" s="166"/>
      <c r="Y126" s="166"/>
      <c r="Z126" s="166"/>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c r="AY126" s="166"/>
      <c r="AZ126" s="166"/>
      <c r="BA126" s="166"/>
      <c r="BB126" s="166"/>
      <c r="BC126" s="166"/>
      <c r="BD126" s="166"/>
      <c r="BE126" s="166"/>
      <c r="BF126" s="166"/>
      <c r="BG126" s="166"/>
      <c r="BH126" s="166"/>
      <c r="BI126" s="166"/>
      <c r="BJ126" s="166"/>
      <c r="BK126" s="166"/>
      <c r="BL126" s="166"/>
      <c r="BM126" s="167"/>
      <c r="BN126" s="251"/>
      <c r="BO126" s="250"/>
      <c r="BP126" s="250"/>
      <c r="BQ126" s="250"/>
      <c r="BR126" s="250"/>
      <c r="BS126" s="250"/>
      <c r="BT126" s="250"/>
      <c r="BX126" s="250"/>
    </row>
    <row r="127" spans="3:77" ht="11.25" customHeight="1">
      <c r="C127" s="97" t="s">
        <v>827</v>
      </c>
      <c r="D127" s="380" t="s">
        <v>863</v>
      </c>
      <c r="E127" s="383" t="s">
        <v>199</v>
      </c>
      <c r="F127" s="386" t="s">
        <v>210</v>
      </c>
      <c r="G127" s="389" t="s">
        <v>902</v>
      </c>
      <c r="H127" s="392" t="s">
        <v>766</v>
      </c>
      <c r="I127" s="395" t="s">
        <v>766</v>
      </c>
      <c r="J127" s="395" t="s">
        <v>767</v>
      </c>
      <c r="K127" s="398">
        <v>1</v>
      </c>
      <c r="L127" s="401" t="s">
        <v>7</v>
      </c>
      <c r="M127" s="365">
        <v>0</v>
      </c>
      <c r="N127" s="163"/>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2"/>
      <c r="BN127" s="251"/>
      <c r="BO127" s="250"/>
      <c r="BP127" s="250"/>
      <c r="BQ127" s="250"/>
      <c r="BR127" s="250"/>
      <c r="BS127" s="250"/>
      <c r="BT127" s="250"/>
      <c r="BX127" s="250"/>
    </row>
    <row r="128" spans="3:77" ht="11.25" customHeight="1">
      <c r="C128" s="307"/>
      <c r="D128" s="381"/>
      <c r="E128" s="384"/>
      <c r="F128" s="387"/>
      <c r="G128" s="390"/>
      <c r="H128" s="393"/>
      <c r="I128" s="396"/>
      <c r="J128" s="396"/>
      <c r="K128" s="399"/>
      <c r="L128" s="402"/>
      <c r="M128" s="366"/>
      <c r="N128" s="368"/>
      <c r="O128" s="371">
        <v>1</v>
      </c>
      <c r="P128" s="374" t="s">
        <v>904</v>
      </c>
      <c r="Q128" s="377"/>
      <c r="R128" s="362" t="s">
        <v>154</v>
      </c>
      <c r="S128" s="362" t="s">
        <v>154</v>
      </c>
      <c r="T128" s="362" t="s">
        <v>154</v>
      </c>
      <c r="U128" s="362" t="s">
        <v>154</v>
      </c>
      <c r="V128" s="362" t="s">
        <v>154</v>
      </c>
      <c r="W128" s="362" t="s">
        <v>154</v>
      </c>
      <c r="X128" s="362" t="s">
        <v>154</v>
      </c>
      <c r="Y128" s="362" t="s">
        <v>154</v>
      </c>
      <c r="Z128" s="362" t="s">
        <v>154</v>
      </c>
      <c r="AA128" s="362" t="s">
        <v>154</v>
      </c>
      <c r="AB128" s="362" t="s">
        <v>154</v>
      </c>
      <c r="AC128" s="362" t="s">
        <v>154</v>
      </c>
      <c r="AD128" s="362" t="s">
        <v>154</v>
      </c>
      <c r="AE128" s="209"/>
      <c r="AF128" s="220">
        <v>0</v>
      </c>
      <c r="AG128" s="219" t="s">
        <v>308</v>
      </c>
      <c r="AH128" s="219"/>
      <c r="AI128" s="219"/>
      <c r="AJ128" s="219"/>
      <c r="AK128" s="219"/>
      <c r="AL128" s="219"/>
      <c r="AM128" s="219"/>
      <c r="AN128" s="219"/>
      <c r="AO128" s="219"/>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4"/>
      <c r="BM128" s="165"/>
      <c r="BN128" s="251"/>
      <c r="BO128" s="360" t="s">
        <v>837</v>
      </c>
      <c r="BP128" s="360" t="s">
        <v>837</v>
      </c>
      <c r="BQ128" s="360" t="s">
        <v>837</v>
      </c>
      <c r="BR128" s="250"/>
      <c r="BS128" s="360" t="s">
        <v>837</v>
      </c>
      <c r="BT128" s="360" t="s">
        <v>837</v>
      </c>
      <c r="BU128" s="360" t="s">
        <v>837</v>
      </c>
      <c r="BV128" s="360" t="s">
        <v>837</v>
      </c>
      <c r="BW128" s="360" t="s">
        <v>837</v>
      </c>
      <c r="BX128" s="250"/>
    </row>
    <row r="129" spans="3:77" ht="45">
      <c r="C129" s="307"/>
      <c r="D129" s="381"/>
      <c r="E129" s="384"/>
      <c r="F129" s="387"/>
      <c r="G129" s="390"/>
      <c r="H129" s="393"/>
      <c r="I129" s="396"/>
      <c r="J129" s="396"/>
      <c r="K129" s="399"/>
      <c r="L129" s="402"/>
      <c r="M129" s="366"/>
      <c r="N129" s="369"/>
      <c r="O129" s="372"/>
      <c r="P129" s="375"/>
      <c r="Q129" s="378"/>
      <c r="R129" s="363"/>
      <c r="S129" s="363"/>
      <c r="T129" s="363"/>
      <c r="U129" s="363"/>
      <c r="V129" s="363"/>
      <c r="W129" s="363"/>
      <c r="X129" s="363"/>
      <c r="Y129" s="363"/>
      <c r="Z129" s="363"/>
      <c r="AA129" s="363"/>
      <c r="AB129" s="363"/>
      <c r="AC129" s="363"/>
      <c r="AD129" s="363"/>
      <c r="AE129" s="193"/>
      <c r="AF129" s="217" t="s">
        <v>268</v>
      </c>
      <c r="AG129" s="158" t="s">
        <v>221</v>
      </c>
      <c r="AH129" s="300" t="s">
        <v>18</v>
      </c>
      <c r="AI129" s="315" t="s">
        <v>816</v>
      </c>
      <c r="AJ129" s="221" t="s">
        <v>817</v>
      </c>
      <c r="AK129" s="221" t="s">
        <v>818</v>
      </c>
      <c r="AL129" s="221" t="s">
        <v>819</v>
      </c>
      <c r="AM129" s="221" t="s">
        <v>820</v>
      </c>
      <c r="AN129" s="221" t="s">
        <v>821</v>
      </c>
      <c r="AO129" s="221" t="s">
        <v>822</v>
      </c>
      <c r="AP129" s="302" t="s">
        <v>19</v>
      </c>
      <c r="AQ129" s="103">
        <f>SUM(AT129,AV129,AY129,BB129,BE129,BH129,BK129)</f>
        <v>8631.52</v>
      </c>
      <c r="AR129" s="197">
        <f>SUM(AT129,AW129,AZ129,BC129,BF129,BI129,BL129)</f>
        <v>0</v>
      </c>
      <c r="AS129" s="195">
        <f>AQ129-AR129</f>
        <v>8631.52</v>
      </c>
      <c r="AT129" s="311"/>
      <c r="AU129" s="244"/>
      <c r="AV129" s="159">
        <v>0</v>
      </c>
      <c r="AW129" s="311"/>
      <c r="AX129" s="194">
        <f>AV129-AW129</f>
        <v>0</v>
      </c>
      <c r="AY129" s="160">
        <v>0</v>
      </c>
      <c r="AZ129" s="311"/>
      <c r="BA129" s="194">
        <f>AY129-AZ129</f>
        <v>0</v>
      </c>
      <c r="BB129" s="159">
        <v>0</v>
      </c>
      <c r="BC129" s="311"/>
      <c r="BD129" s="194">
        <f>BB129-BC129</f>
        <v>0</v>
      </c>
      <c r="BE129" s="159">
        <v>0</v>
      </c>
      <c r="BF129" s="311"/>
      <c r="BG129" s="194">
        <f>BE129-BF129</f>
        <v>0</v>
      </c>
      <c r="BH129" s="159">
        <v>0</v>
      </c>
      <c r="BI129" s="311"/>
      <c r="BJ129" s="194">
        <f>BH129-BI129</f>
        <v>0</v>
      </c>
      <c r="BK129" s="159">
        <v>8631.52</v>
      </c>
      <c r="BL129" s="311"/>
      <c r="BM129" s="195">
        <f>BK129-BL129</f>
        <v>8631.52</v>
      </c>
      <c r="BN129" s="251">
        <v>0</v>
      </c>
      <c r="BO129" s="360"/>
      <c r="BP129" s="360"/>
      <c r="BQ129" s="360"/>
      <c r="BR129" s="249" t="str">
        <f>AG129 &amp; BN129</f>
        <v>Амортизационные отчисления0</v>
      </c>
      <c r="BS129" s="360"/>
      <c r="BT129" s="360"/>
      <c r="BU129" s="360"/>
      <c r="BV129" s="360"/>
      <c r="BW129" s="360"/>
      <c r="BX129" s="249" t="str">
        <f>AG129&amp;AH129</f>
        <v>Амортизационные отчисленияда</v>
      </c>
      <c r="BY129" s="250"/>
    </row>
    <row r="130" spans="3:77" ht="15" customHeight="1">
      <c r="C130" s="307"/>
      <c r="D130" s="381"/>
      <c r="E130" s="384"/>
      <c r="F130" s="387"/>
      <c r="G130" s="390"/>
      <c r="H130" s="393"/>
      <c r="I130" s="396"/>
      <c r="J130" s="396"/>
      <c r="K130" s="399"/>
      <c r="L130" s="402"/>
      <c r="M130" s="366"/>
      <c r="N130" s="370"/>
      <c r="O130" s="373"/>
      <c r="P130" s="376"/>
      <c r="Q130" s="379"/>
      <c r="R130" s="364"/>
      <c r="S130" s="364"/>
      <c r="T130" s="364"/>
      <c r="U130" s="364"/>
      <c r="V130" s="364"/>
      <c r="W130" s="364"/>
      <c r="X130" s="364"/>
      <c r="Y130" s="364"/>
      <c r="Z130" s="364"/>
      <c r="AA130" s="364"/>
      <c r="AB130" s="364"/>
      <c r="AC130" s="364"/>
      <c r="AD130" s="364"/>
      <c r="AE130" s="279" t="s">
        <v>383</v>
      </c>
      <c r="AF130" s="203"/>
      <c r="AG130" s="223" t="s">
        <v>24</v>
      </c>
      <c r="AH130" s="223"/>
      <c r="AI130" s="223"/>
      <c r="AJ130" s="223"/>
      <c r="AK130" s="223"/>
      <c r="AL130" s="223"/>
      <c r="AM130" s="223"/>
      <c r="AN130" s="223"/>
      <c r="AO130" s="223"/>
      <c r="AP130" s="168"/>
      <c r="AQ130" s="169"/>
      <c r="AR130" s="169"/>
      <c r="AS130" s="169"/>
      <c r="AT130" s="169"/>
      <c r="AU130" s="169"/>
      <c r="AV130" s="169"/>
      <c r="AW130" s="169"/>
      <c r="AX130" s="169"/>
      <c r="AY130" s="169"/>
      <c r="AZ130" s="169"/>
      <c r="BA130" s="169"/>
      <c r="BB130" s="169"/>
      <c r="BC130" s="169"/>
      <c r="BD130" s="169"/>
      <c r="BE130" s="169"/>
      <c r="BF130" s="169"/>
      <c r="BG130" s="169"/>
      <c r="BH130" s="169"/>
      <c r="BI130" s="169"/>
      <c r="BJ130" s="169"/>
      <c r="BK130" s="169"/>
      <c r="BL130" s="169"/>
      <c r="BM130" s="170"/>
      <c r="BN130" s="251"/>
      <c r="BO130" s="360"/>
      <c r="BP130" s="360"/>
      <c r="BQ130" s="360"/>
      <c r="BR130" s="250"/>
      <c r="BS130" s="360"/>
      <c r="BT130" s="360"/>
      <c r="BU130" s="360"/>
      <c r="BV130" s="360"/>
      <c r="BW130" s="360"/>
      <c r="BX130" s="250"/>
    </row>
    <row r="131" spans="3:77" ht="15" customHeight="1" thickBot="1">
      <c r="C131" s="308"/>
      <c r="D131" s="382"/>
      <c r="E131" s="385"/>
      <c r="F131" s="388"/>
      <c r="G131" s="391"/>
      <c r="H131" s="394"/>
      <c r="I131" s="397"/>
      <c r="J131" s="397"/>
      <c r="K131" s="400"/>
      <c r="L131" s="403"/>
      <c r="M131" s="367"/>
      <c r="N131" s="280" t="s">
        <v>384</v>
      </c>
      <c r="O131" s="212"/>
      <c r="P131" s="361" t="s">
        <v>154</v>
      </c>
      <c r="Q131" s="361"/>
      <c r="R131" s="171"/>
      <c r="S131" s="171"/>
      <c r="T131" s="166"/>
      <c r="U131" s="166"/>
      <c r="V131" s="166"/>
      <c r="W131" s="166"/>
      <c r="X131" s="166"/>
      <c r="Y131" s="166"/>
      <c r="Z131" s="166"/>
      <c r="AA131" s="166"/>
      <c r="AB131" s="166"/>
      <c r="AC131" s="166"/>
      <c r="AD131" s="166"/>
      <c r="AE131" s="166"/>
      <c r="AF131" s="166"/>
      <c r="AG131" s="166"/>
      <c r="AH131" s="166"/>
      <c r="AI131" s="166"/>
      <c r="AJ131" s="166"/>
      <c r="AK131" s="166"/>
      <c r="AL131" s="166"/>
      <c r="AM131" s="166"/>
      <c r="AN131" s="166"/>
      <c r="AO131" s="166"/>
      <c r="AP131" s="166"/>
      <c r="AQ131" s="166"/>
      <c r="AR131" s="166"/>
      <c r="AS131" s="166"/>
      <c r="AT131" s="166"/>
      <c r="AU131" s="166"/>
      <c r="AV131" s="166"/>
      <c r="AW131" s="166"/>
      <c r="AX131" s="166"/>
      <c r="AY131" s="166"/>
      <c r="AZ131" s="166"/>
      <c r="BA131" s="166"/>
      <c r="BB131" s="166"/>
      <c r="BC131" s="166"/>
      <c r="BD131" s="166"/>
      <c r="BE131" s="166"/>
      <c r="BF131" s="166"/>
      <c r="BG131" s="166"/>
      <c r="BH131" s="166"/>
      <c r="BI131" s="166"/>
      <c r="BJ131" s="166"/>
      <c r="BK131" s="166"/>
      <c r="BL131" s="166"/>
      <c r="BM131" s="167"/>
      <c r="BN131" s="251"/>
      <c r="BO131" s="250"/>
      <c r="BP131" s="250"/>
      <c r="BQ131" s="250"/>
      <c r="BR131" s="250"/>
      <c r="BS131" s="250"/>
      <c r="BT131" s="250"/>
      <c r="BX131" s="250"/>
    </row>
    <row r="132" spans="3:77" ht="11.25" customHeight="1">
      <c r="C132" s="97" t="s">
        <v>827</v>
      </c>
      <c r="D132" s="380" t="s">
        <v>865</v>
      </c>
      <c r="E132" s="383" t="s">
        <v>199</v>
      </c>
      <c r="F132" s="386" t="s">
        <v>210</v>
      </c>
      <c r="G132" s="389" t="s">
        <v>903</v>
      </c>
      <c r="H132" s="392" t="s">
        <v>766</v>
      </c>
      <c r="I132" s="395" t="s">
        <v>766</v>
      </c>
      <c r="J132" s="395" t="s">
        <v>767</v>
      </c>
      <c r="K132" s="398">
        <v>1</v>
      </c>
      <c r="L132" s="401" t="s">
        <v>5</v>
      </c>
      <c r="M132" s="365">
        <v>0</v>
      </c>
      <c r="N132" s="163"/>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161"/>
      <c r="BK132" s="161"/>
      <c r="BL132" s="161"/>
      <c r="BM132" s="162"/>
      <c r="BN132" s="251"/>
      <c r="BO132" s="250"/>
      <c r="BP132" s="250"/>
      <c r="BQ132" s="250"/>
      <c r="BR132" s="250"/>
      <c r="BS132" s="250"/>
      <c r="BT132" s="250"/>
      <c r="BX132" s="250"/>
    </row>
    <row r="133" spans="3:77" ht="11.25" customHeight="1">
      <c r="C133" s="307"/>
      <c r="D133" s="381"/>
      <c r="E133" s="384"/>
      <c r="F133" s="387"/>
      <c r="G133" s="390"/>
      <c r="H133" s="393"/>
      <c r="I133" s="396"/>
      <c r="J133" s="396"/>
      <c r="K133" s="399"/>
      <c r="L133" s="402"/>
      <c r="M133" s="366"/>
      <c r="N133" s="368"/>
      <c r="O133" s="371">
        <v>1</v>
      </c>
      <c r="P133" s="374" t="s">
        <v>904</v>
      </c>
      <c r="Q133" s="377"/>
      <c r="R133" s="362" t="s">
        <v>154</v>
      </c>
      <c r="S133" s="362" t="s">
        <v>154</v>
      </c>
      <c r="T133" s="362" t="s">
        <v>154</v>
      </c>
      <c r="U133" s="362" t="s">
        <v>154</v>
      </c>
      <c r="V133" s="362" t="s">
        <v>154</v>
      </c>
      <c r="W133" s="362" t="s">
        <v>154</v>
      </c>
      <c r="X133" s="362" t="s">
        <v>154</v>
      </c>
      <c r="Y133" s="362" t="s">
        <v>154</v>
      </c>
      <c r="Z133" s="362" t="s">
        <v>154</v>
      </c>
      <c r="AA133" s="362" t="s">
        <v>154</v>
      </c>
      <c r="AB133" s="362" t="s">
        <v>154</v>
      </c>
      <c r="AC133" s="362" t="s">
        <v>154</v>
      </c>
      <c r="AD133" s="362" t="s">
        <v>154</v>
      </c>
      <c r="AE133" s="209"/>
      <c r="AF133" s="220">
        <v>0</v>
      </c>
      <c r="AG133" s="219" t="s">
        <v>308</v>
      </c>
      <c r="AH133" s="219"/>
      <c r="AI133" s="219"/>
      <c r="AJ133" s="219"/>
      <c r="AK133" s="219"/>
      <c r="AL133" s="219"/>
      <c r="AM133" s="219"/>
      <c r="AN133" s="219"/>
      <c r="AO133" s="219"/>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4"/>
      <c r="BM133" s="165"/>
      <c r="BN133" s="251"/>
      <c r="BO133" s="360" t="s">
        <v>837</v>
      </c>
      <c r="BP133" s="360" t="s">
        <v>837</v>
      </c>
      <c r="BQ133" s="360" t="s">
        <v>837</v>
      </c>
      <c r="BR133" s="250"/>
      <c r="BS133" s="360" t="s">
        <v>837</v>
      </c>
      <c r="BT133" s="360" t="s">
        <v>837</v>
      </c>
      <c r="BU133" s="360" t="s">
        <v>837</v>
      </c>
      <c r="BV133" s="360" t="s">
        <v>837</v>
      </c>
      <c r="BW133" s="360" t="s">
        <v>837</v>
      </c>
      <c r="BX133" s="250"/>
    </row>
    <row r="134" spans="3:77" ht="45">
      <c r="C134" s="307"/>
      <c r="D134" s="381"/>
      <c r="E134" s="384"/>
      <c r="F134" s="387"/>
      <c r="G134" s="390"/>
      <c r="H134" s="393"/>
      <c r="I134" s="396"/>
      <c r="J134" s="396"/>
      <c r="K134" s="399"/>
      <c r="L134" s="402"/>
      <c r="M134" s="366"/>
      <c r="N134" s="369"/>
      <c r="O134" s="372"/>
      <c r="P134" s="375"/>
      <c r="Q134" s="378"/>
      <c r="R134" s="363"/>
      <c r="S134" s="363"/>
      <c r="T134" s="363"/>
      <c r="U134" s="363"/>
      <c r="V134" s="363"/>
      <c r="W134" s="363"/>
      <c r="X134" s="363"/>
      <c r="Y134" s="363"/>
      <c r="Z134" s="363"/>
      <c r="AA134" s="363"/>
      <c r="AB134" s="363"/>
      <c r="AC134" s="363"/>
      <c r="AD134" s="363"/>
      <c r="AE134" s="193"/>
      <c r="AF134" s="217" t="s">
        <v>268</v>
      </c>
      <c r="AG134" s="158" t="s">
        <v>221</v>
      </c>
      <c r="AH134" s="300" t="s">
        <v>18</v>
      </c>
      <c r="AI134" s="315" t="s">
        <v>816</v>
      </c>
      <c r="AJ134" s="221" t="s">
        <v>817</v>
      </c>
      <c r="AK134" s="221" t="s">
        <v>818</v>
      </c>
      <c r="AL134" s="221" t="s">
        <v>819</v>
      </c>
      <c r="AM134" s="221" t="s">
        <v>820</v>
      </c>
      <c r="AN134" s="221" t="s">
        <v>821</v>
      </c>
      <c r="AO134" s="221" t="s">
        <v>822</v>
      </c>
      <c r="AP134" s="302" t="s">
        <v>19</v>
      </c>
      <c r="AQ134" s="103">
        <f>SUM(AT134,AV134,AY134,BB134,BE134,BH134,BK134)</f>
        <v>5149.6499999999996</v>
      </c>
      <c r="AR134" s="197">
        <f>SUM(AT134,AW134,AZ134,BC134,BF134,BI134,BL134)</f>
        <v>0</v>
      </c>
      <c r="AS134" s="195">
        <f>AQ134-AR134</f>
        <v>5149.6499999999996</v>
      </c>
      <c r="AT134" s="311"/>
      <c r="AU134" s="244"/>
      <c r="AV134" s="159">
        <v>0</v>
      </c>
      <c r="AW134" s="311"/>
      <c r="AX134" s="194">
        <f>AV134-AW134</f>
        <v>0</v>
      </c>
      <c r="AY134" s="160">
        <v>0</v>
      </c>
      <c r="AZ134" s="311"/>
      <c r="BA134" s="194">
        <f>AY134-AZ134</f>
        <v>0</v>
      </c>
      <c r="BB134" s="159">
        <v>0</v>
      </c>
      <c r="BC134" s="311"/>
      <c r="BD134" s="194">
        <f>BB134-BC134</f>
        <v>0</v>
      </c>
      <c r="BE134" s="159">
        <v>5149.6499999999996</v>
      </c>
      <c r="BF134" s="311"/>
      <c r="BG134" s="194">
        <f>BE134-BF134</f>
        <v>5149.6499999999996</v>
      </c>
      <c r="BH134" s="159">
        <v>0</v>
      </c>
      <c r="BI134" s="311"/>
      <c r="BJ134" s="194">
        <f>BH134-BI134</f>
        <v>0</v>
      </c>
      <c r="BK134" s="159">
        <v>0</v>
      </c>
      <c r="BL134" s="311"/>
      <c r="BM134" s="195">
        <f>BK134-BL134</f>
        <v>0</v>
      </c>
      <c r="BN134" s="251">
        <v>0</v>
      </c>
      <c r="BO134" s="360"/>
      <c r="BP134" s="360"/>
      <c r="BQ134" s="360"/>
      <c r="BR134" s="249" t="str">
        <f>AG134 &amp; BN134</f>
        <v>Амортизационные отчисления0</v>
      </c>
      <c r="BS134" s="360"/>
      <c r="BT134" s="360"/>
      <c r="BU134" s="360"/>
      <c r="BV134" s="360"/>
      <c r="BW134" s="360"/>
      <c r="BX134" s="249" t="str">
        <f>AG134&amp;AH134</f>
        <v>Амортизационные отчисленияда</v>
      </c>
      <c r="BY134" s="250"/>
    </row>
    <row r="135" spans="3:77" ht="15" customHeight="1">
      <c r="C135" s="307"/>
      <c r="D135" s="381"/>
      <c r="E135" s="384"/>
      <c r="F135" s="387"/>
      <c r="G135" s="390"/>
      <c r="H135" s="393"/>
      <c r="I135" s="396"/>
      <c r="J135" s="396"/>
      <c r="K135" s="399"/>
      <c r="L135" s="402"/>
      <c r="M135" s="366"/>
      <c r="N135" s="370"/>
      <c r="O135" s="373"/>
      <c r="P135" s="376"/>
      <c r="Q135" s="379"/>
      <c r="R135" s="364"/>
      <c r="S135" s="364"/>
      <c r="T135" s="364"/>
      <c r="U135" s="364"/>
      <c r="V135" s="364"/>
      <c r="W135" s="364"/>
      <c r="X135" s="364"/>
      <c r="Y135" s="364"/>
      <c r="Z135" s="364"/>
      <c r="AA135" s="364"/>
      <c r="AB135" s="364"/>
      <c r="AC135" s="364"/>
      <c r="AD135" s="364"/>
      <c r="AE135" s="279" t="s">
        <v>383</v>
      </c>
      <c r="AF135" s="203"/>
      <c r="AG135" s="223" t="s">
        <v>24</v>
      </c>
      <c r="AH135" s="223"/>
      <c r="AI135" s="223"/>
      <c r="AJ135" s="223"/>
      <c r="AK135" s="223"/>
      <c r="AL135" s="223"/>
      <c r="AM135" s="223"/>
      <c r="AN135" s="223"/>
      <c r="AO135" s="223"/>
      <c r="AP135" s="168"/>
      <c r="AQ135" s="169"/>
      <c r="AR135" s="169"/>
      <c r="AS135" s="169"/>
      <c r="AT135" s="169"/>
      <c r="AU135" s="169"/>
      <c r="AV135" s="169"/>
      <c r="AW135" s="169"/>
      <c r="AX135" s="169"/>
      <c r="AY135" s="169"/>
      <c r="AZ135" s="169"/>
      <c r="BA135" s="169"/>
      <c r="BB135" s="169"/>
      <c r="BC135" s="169"/>
      <c r="BD135" s="169"/>
      <c r="BE135" s="169"/>
      <c r="BF135" s="169"/>
      <c r="BG135" s="169"/>
      <c r="BH135" s="169"/>
      <c r="BI135" s="169"/>
      <c r="BJ135" s="169"/>
      <c r="BK135" s="169"/>
      <c r="BL135" s="169"/>
      <c r="BM135" s="170"/>
      <c r="BN135" s="251"/>
      <c r="BO135" s="360"/>
      <c r="BP135" s="360"/>
      <c r="BQ135" s="360"/>
      <c r="BR135" s="250"/>
      <c r="BS135" s="360"/>
      <c r="BT135" s="360"/>
      <c r="BU135" s="360"/>
      <c r="BV135" s="360"/>
      <c r="BW135" s="360"/>
      <c r="BX135" s="250"/>
    </row>
    <row r="136" spans="3:77" ht="15" customHeight="1" thickBot="1">
      <c r="C136" s="308"/>
      <c r="D136" s="382"/>
      <c r="E136" s="385"/>
      <c r="F136" s="388"/>
      <c r="G136" s="391"/>
      <c r="H136" s="394"/>
      <c r="I136" s="397"/>
      <c r="J136" s="397"/>
      <c r="K136" s="400"/>
      <c r="L136" s="403"/>
      <c r="M136" s="367"/>
      <c r="N136" s="280" t="s">
        <v>384</v>
      </c>
      <c r="O136" s="212"/>
      <c r="P136" s="361" t="s">
        <v>154</v>
      </c>
      <c r="Q136" s="361"/>
      <c r="R136" s="171"/>
      <c r="S136" s="171"/>
      <c r="T136" s="166"/>
      <c r="U136" s="166"/>
      <c r="V136" s="166"/>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c r="BA136" s="166"/>
      <c r="BB136" s="166"/>
      <c r="BC136" s="166"/>
      <c r="BD136" s="166"/>
      <c r="BE136" s="166"/>
      <c r="BF136" s="166"/>
      <c r="BG136" s="166"/>
      <c r="BH136" s="166"/>
      <c r="BI136" s="166"/>
      <c r="BJ136" s="166"/>
      <c r="BK136" s="166"/>
      <c r="BL136" s="166"/>
      <c r="BM136" s="167"/>
      <c r="BN136" s="251"/>
      <c r="BO136" s="250"/>
      <c r="BP136" s="250"/>
      <c r="BQ136" s="250"/>
      <c r="BR136" s="250"/>
      <c r="BS136" s="250"/>
      <c r="BT136" s="250"/>
      <c r="BX136" s="250"/>
    </row>
    <row r="137" spans="3:77" ht="11.25" customHeight="1">
      <c r="C137" s="97" t="s">
        <v>827</v>
      </c>
      <c r="D137" s="380" t="s">
        <v>867</v>
      </c>
      <c r="E137" s="383" t="s">
        <v>199</v>
      </c>
      <c r="F137" s="386" t="s">
        <v>210</v>
      </c>
      <c r="G137" s="389" t="s">
        <v>905</v>
      </c>
      <c r="H137" s="392" t="s">
        <v>766</v>
      </c>
      <c r="I137" s="395" t="s">
        <v>766</v>
      </c>
      <c r="J137" s="395" t="s">
        <v>767</v>
      </c>
      <c r="K137" s="398">
        <v>4</v>
      </c>
      <c r="L137" s="401" t="s">
        <v>9</v>
      </c>
      <c r="M137" s="365">
        <v>0</v>
      </c>
      <c r="N137" s="163"/>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c r="BA137" s="161"/>
      <c r="BB137" s="161"/>
      <c r="BC137" s="161"/>
      <c r="BD137" s="161"/>
      <c r="BE137" s="161"/>
      <c r="BF137" s="161"/>
      <c r="BG137" s="161"/>
      <c r="BH137" s="161"/>
      <c r="BI137" s="161"/>
      <c r="BJ137" s="161"/>
      <c r="BK137" s="161"/>
      <c r="BL137" s="161"/>
      <c r="BM137" s="162"/>
      <c r="BN137" s="251"/>
      <c r="BO137" s="250"/>
      <c r="BP137" s="250"/>
      <c r="BQ137" s="250"/>
      <c r="BR137" s="250"/>
      <c r="BS137" s="250"/>
      <c r="BT137" s="250"/>
      <c r="BX137" s="250"/>
    </row>
    <row r="138" spans="3:77" ht="11.25" customHeight="1">
      <c r="C138" s="307"/>
      <c r="D138" s="381"/>
      <c r="E138" s="384"/>
      <c r="F138" s="387"/>
      <c r="G138" s="390"/>
      <c r="H138" s="393"/>
      <c r="I138" s="396"/>
      <c r="J138" s="396"/>
      <c r="K138" s="399"/>
      <c r="L138" s="402"/>
      <c r="M138" s="366"/>
      <c r="N138" s="368"/>
      <c r="O138" s="371">
        <v>1</v>
      </c>
      <c r="P138" s="374" t="s">
        <v>904</v>
      </c>
      <c r="Q138" s="377"/>
      <c r="R138" s="362" t="s">
        <v>154</v>
      </c>
      <c r="S138" s="362" t="s">
        <v>154</v>
      </c>
      <c r="T138" s="362" t="s">
        <v>154</v>
      </c>
      <c r="U138" s="362" t="s">
        <v>154</v>
      </c>
      <c r="V138" s="362" t="s">
        <v>154</v>
      </c>
      <c r="W138" s="362" t="s">
        <v>154</v>
      </c>
      <c r="X138" s="362" t="s">
        <v>154</v>
      </c>
      <c r="Y138" s="362" t="s">
        <v>154</v>
      </c>
      <c r="Z138" s="362" t="s">
        <v>154</v>
      </c>
      <c r="AA138" s="362" t="s">
        <v>154</v>
      </c>
      <c r="AB138" s="362" t="s">
        <v>154</v>
      </c>
      <c r="AC138" s="362" t="s">
        <v>154</v>
      </c>
      <c r="AD138" s="362" t="s">
        <v>154</v>
      </c>
      <c r="AE138" s="209"/>
      <c r="AF138" s="220">
        <v>0</v>
      </c>
      <c r="AG138" s="219" t="s">
        <v>308</v>
      </c>
      <c r="AH138" s="219"/>
      <c r="AI138" s="219"/>
      <c r="AJ138" s="219"/>
      <c r="AK138" s="219"/>
      <c r="AL138" s="219"/>
      <c r="AM138" s="219"/>
      <c r="AN138" s="219"/>
      <c r="AO138" s="219"/>
      <c r="AP138" s="164"/>
      <c r="AQ138" s="164"/>
      <c r="AR138" s="164"/>
      <c r="AS138" s="164"/>
      <c r="AT138" s="164"/>
      <c r="AU138" s="164"/>
      <c r="AV138" s="164"/>
      <c r="AW138" s="164"/>
      <c r="AX138" s="164"/>
      <c r="AY138" s="164"/>
      <c r="AZ138" s="164"/>
      <c r="BA138" s="164"/>
      <c r="BB138" s="164"/>
      <c r="BC138" s="164"/>
      <c r="BD138" s="164"/>
      <c r="BE138" s="164"/>
      <c r="BF138" s="164"/>
      <c r="BG138" s="164"/>
      <c r="BH138" s="164"/>
      <c r="BI138" s="164"/>
      <c r="BJ138" s="164"/>
      <c r="BK138" s="164"/>
      <c r="BL138" s="164"/>
      <c r="BM138" s="165"/>
      <c r="BN138" s="251"/>
      <c r="BO138" s="360" t="s">
        <v>837</v>
      </c>
      <c r="BP138" s="360" t="s">
        <v>837</v>
      </c>
      <c r="BQ138" s="360" t="s">
        <v>837</v>
      </c>
      <c r="BR138" s="250"/>
      <c r="BS138" s="360" t="s">
        <v>837</v>
      </c>
      <c r="BT138" s="360" t="s">
        <v>837</v>
      </c>
      <c r="BU138" s="360" t="s">
        <v>837</v>
      </c>
      <c r="BV138" s="360" t="s">
        <v>837</v>
      </c>
      <c r="BW138" s="360" t="s">
        <v>837</v>
      </c>
      <c r="BX138" s="250"/>
    </row>
    <row r="139" spans="3:77" ht="45">
      <c r="C139" s="307"/>
      <c r="D139" s="381"/>
      <c r="E139" s="384"/>
      <c r="F139" s="387"/>
      <c r="G139" s="390"/>
      <c r="H139" s="393"/>
      <c r="I139" s="396"/>
      <c r="J139" s="396"/>
      <c r="K139" s="399"/>
      <c r="L139" s="402"/>
      <c r="M139" s="366"/>
      <c r="N139" s="369"/>
      <c r="O139" s="372"/>
      <c r="P139" s="375"/>
      <c r="Q139" s="378"/>
      <c r="R139" s="363"/>
      <c r="S139" s="363"/>
      <c r="T139" s="363"/>
      <c r="U139" s="363"/>
      <c r="V139" s="363"/>
      <c r="W139" s="363"/>
      <c r="X139" s="363"/>
      <c r="Y139" s="363"/>
      <c r="Z139" s="363"/>
      <c r="AA139" s="363"/>
      <c r="AB139" s="363"/>
      <c r="AC139" s="363"/>
      <c r="AD139" s="363"/>
      <c r="AE139" s="193"/>
      <c r="AF139" s="217" t="s">
        <v>268</v>
      </c>
      <c r="AG139" s="158" t="s">
        <v>240</v>
      </c>
      <c r="AH139" s="300" t="s">
        <v>18</v>
      </c>
      <c r="AI139" s="315" t="s">
        <v>816</v>
      </c>
      <c r="AJ139" s="221" t="s">
        <v>817</v>
      </c>
      <c r="AK139" s="221" t="s">
        <v>818</v>
      </c>
      <c r="AL139" s="221" t="s">
        <v>819</v>
      </c>
      <c r="AM139" s="221" t="s">
        <v>820</v>
      </c>
      <c r="AN139" s="221" t="s">
        <v>821</v>
      </c>
      <c r="AO139" s="221" t="s">
        <v>822</v>
      </c>
      <c r="AP139" s="302" t="s">
        <v>19</v>
      </c>
      <c r="AQ139" s="103">
        <f>SUM(AT139,AV139,AY139,BB139,BE139,BH139,BK139)</f>
        <v>73147.199999999997</v>
      </c>
      <c r="AR139" s="197">
        <f>SUM(AT139,AW139,AZ139,BC139,BF139,BI139,BL139)</f>
        <v>0</v>
      </c>
      <c r="AS139" s="195">
        <f>AQ139-AR139</f>
        <v>73147.199999999997</v>
      </c>
      <c r="AT139" s="311"/>
      <c r="AU139" s="244"/>
      <c r="AV139" s="159">
        <v>0</v>
      </c>
      <c r="AW139" s="311"/>
      <c r="AX139" s="194">
        <f>AV139-AW139</f>
        <v>0</v>
      </c>
      <c r="AY139" s="160">
        <v>0</v>
      </c>
      <c r="AZ139" s="311"/>
      <c r="BA139" s="194">
        <f>AY139-AZ139</f>
        <v>0</v>
      </c>
      <c r="BB139" s="159">
        <v>0</v>
      </c>
      <c r="BC139" s="311"/>
      <c r="BD139" s="194">
        <f>BB139-BC139</f>
        <v>0</v>
      </c>
      <c r="BE139" s="159">
        <v>0</v>
      </c>
      <c r="BF139" s="311"/>
      <c r="BG139" s="194">
        <f>BE139-BF139</f>
        <v>0</v>
      </c>
      <c r="BH139" s="159">
        <v>0</v>
      </c>
      <c r="BI139" s="311"/>
      <c r="BJ139" s="194">
        <f>BH139-BI139</f>
        <v>0</v>
      </c>
      <c r="BK139" s="159">
        <v>73147.199999999997</v>
      </c>
      <c r="BL139" s="311"/>
      <c r="BM139" s="195">
        <f>BK139-BL139</f>
        <v>73147.199999999997</v>
      </c>
      <c r="BN139" s="251">
        <v>0</v>
      </c>
      <c r="BO139" s="360"/>
      <c r="BP139" s="360"/>
      <c r="BQ139" s="360"/>
      <c r="BR139" s="249" t="str">
        <f>AG139 &amp; BN139</f>
        <v>Прибыль направляемая на инвестиции0</v>
      </c>
      <c r="BS139" s="360"/>
      <c r="BT139" s="360"/>
      <c r="BU139" s="360"/>
      <c r="BV139" s="360"/>
      <c r="BW139" s="360"/>
      <c r="BX139" s="249" t="str">
        <f>AG139&amp;AH139</f>
        <v>Прибыль направляемая на инвестициида</v>
      </c>
      <c r="BY139" s="250"/>
    </row>
    <row r="140" spans="3:77" ht="45">
      <c r="C140" s="97"/>
      <c r="D140" s="381"/>
      <c r="E140" s="384"/>
      <c r="F140" s="387"/>
      <c r="G140" s="390"/>
      <c r="H140" s="393"/>
      <c r="I140" s="396"/>
      <c r="J140" s="396"/>
      <c r="K140" s="399"/>
      <c r="L140" s="402"/>
      <c r="M140" s="366"/>
      <c r="N140" s="369"/>
      <c r="O140" s="372"/>
      <c r="P140" s="375"/>
      <c r="Q140" s="378"/>
      <c r="R140" s="363"/>
      <c r="S140" s="363"/>
      <c r="T140" s="363"/>
      <c r="U140" s="363"/>
      <c r="V140" s="363"/>
      <c r="W140" s="363"/>
      <c r="X140" s="363"/>
      <c r="Y140" s="363"/>
      <c r="Z140" s="363"/>
      <c r="AA140" s="363"/>
      <c r="AB140" s="363"/>
      <c r="AC140" s="363"/>
      <c r="AD140" s="363"/>
      <c r="AE140" s="324" t="s">
        <v>827</v>
      </c>
      <c r="AF140" s="217" t="s">
        <v>118</v>
      </c>
      <c r="AG140" s="196" t="s">
        <v>221</v>
      </c>
      <c r="AH140" s="302" t="s">
        <v>18</v>
      </c>
      <c r="AI140" s="315" t="s">
        <v>816</v>
      </c>
      <c r="AJ140" s="221" t="s">
        <v>817</v>
      </c>
      <c r="AK140" s="221" t="s">
        <v>818</v>
      </c>
      <c r="AL140" s="221" t="s">
        <v>819</v>
      </c>
      <c r="AM140" s="221" t="s">
        <v>820</v>
      </c>
      <c r="AN140" s="221" t="s">
        <v>821</v>
      </c>
      <c r="AO140" s="221" t="s">
        <v>822</v>
      </c>
      <c r="AP140" s="302" t="s">
        <v>19</v>
      </c>
      <c r="AQ140" s="195">
        <f>SUM(AT140,AV140,AY140,BB140,BE140,BH140,BK140)</f>
        <v>3849.85</v>
      </c>
      <c r="AR140" s="197">
        <f>SUM(AT140,AW140,AZ140,BC140,BF140,BI140,BL140)</f>
        <v>0</v>
      </c>
      <c r="AS140" s="195">
        <f>AQ140-AR140</f>
        <v>3849.85</v>
      </c>
      <c r="AT140" s="314"/>
      <c r="AU140" s="241"/>
      <c r="AV140" s="198"/>
      <c r="AW140" s="312"/>
      <c r="AX140" s="199">
        <f>AV140-AW140</f>
        <v>0</v>
      </c>
      <c r="AY140" s="173"/>
      <c r="AZ140" s="312"/>
      <c r="BA140" s="199">
        <f>AY140-AZ140</f>
        <v>0</v>
      </c>
      <c r="BB140" s="198"/>
      <c r="BC140" s="312"/>
      <c r="BD140" s="199">
        <f>BB140-BC140</f>
        <v>0</v>
      </c>
      <c r="BE140" s="198"/>
      <c r="BF140" s="312"/>
      <c r="BG140" s="199">
        <f>BE140-BF140</f>
        <v>0</v>
      </c>
      <c r="BH140" s="198">
        <v>3849.85</v>
      </c>
      <c r="BI140" s="312"/>
      <c r="BJ140" s="199">
        <f>BH140-BI140</f>
        <v>3849.85</v>
      </c>
      <c r="BK140" s="198">
        <v>0</v>
      </c>
      <c r="BL140" s="312"/>
      <c r="BM140" s="195">
        <f>BK140-BL140</f>
        <v>0</v>
      </c>
      <c r="BN140" s="251">
        <v>0</v>
      </c>
      <c r="BO140" s="360"/>
      <c r="BP140" s="360"/>
      <c r="BQ140" s="360"/>
      <c r="BR140" s="249" t="str">
        <f>AG140 &amp; BN140</f>
        <v>Амортизационные отчисления0</v>
      </c>
      <c r="BS140" s="360"/>
      <c r="BT140" s="360"/>
      <c r="BU140" s="360"/>
      <c r="BV140" s="360"/>
      <c r="BW140" s="360"/>
      <c r="BX140" s="249" t="str">
        <f>AG140&amp;AH140</f>
        <v>Амортизационные отчисленияда</v>
      </c>
      <c r="BY140" s="250"/>
    </row>
    <row r="141" spans="3:77" ht="15" customHeight="1">
      <c r="C141" s="307"/>
      <c r="D141" s="381"/>
      <c r="E141" s="384"/>
      <c r="F141" s="387"/>
      <c r="G141" s="390"/>
      <c r="H141" s="393"/>
      <c r="I141" s="396"/>
      <c r="J141" s="396"/>
      <c r="K141" s="399"/>
      <c r="L141" s="402"/>
      <c r="M141" s="366"/>
      <c r="N141" s="370"/>
      <c r="O141" s="373"/>
      <c r="P141" s="376"/>
      <c r="Q141" s="379"/>
      <c r="R141" s="364"/>
      <c r="S141" s="364"/>
      <c r="T141" s="364"/>
      <c r="U141" s="364"/>
      <c r="V141" s="364"/>
      <c r="W141" s="364"/>
      <c r="X141" s="364"/>
      <c r="Y141" s="364"/>
      <c r="Z141" s="364"/>
      <c r="AA141" s="364"/>
      <c r="AB141" s="364"/>
      <c r="AC141" s="364"/>
      <c r="AD141" s="364"/>
      <c r="AE141" s="279" t="s">
        <v>383</v>
      </c>
      <c r="AF141" s="203"/>
      <c r="AG141" s="223" t="s">
        <v>24</v>
      </c>
      <c r="AH141" s="223"/>
      <c r="AI141" s="223"/>
      <c r="AJ141" s="223"/>
      <c r="AK141" s="223"/>
      <c r="AL141" s="223"/>
      <c r="AM141" s="223"/>
      <c r="AN141" s="223"/>
      <c r="AO141" s="223"/>
      <c r="AP141" s="168"/>
      <c r="AQ141" s="169"/>
      <c r="AR141" s="169"/>
      <c r="AS141" s="169"/>
      <c r="AT141" s="169"/>
      <c r="AU141" s="169"/>
      <c r="AV141" s="169"/>
      <c r="AW141" s="169"/>
      <c r="AX141" s="169"/>
      <c r="AY141" s="169"/>
      <c r="AZ141" s="169"/>
      <c r="BA141" s="169"/>
      <c r="BB141" s="169"/>
      <c r="BC141" s="169"/>
      <c r="BD141" s="169"/>
      <c r="BE141" s="169"/>
      <c r="BF141" s="169"/>
      <c r="BG141" s="169"/>
      <c r="BH141" s="169"/>
      <c r="BI141" s="169"/>
      <c r="BJ141" s="169"/>
      <c r="BK141" s="169"/>
      <c r="BL141" s="169"/>
      <c r="BM141" s="170"/>
      <c r="BN141" s="251"/>
      <c r="BO141" s="360"/>
      <c r="BP141" s="360"/>
      <c r="BQ141" s="360"/>
      <c r="BR141" s="250"/>
      <c r="BS141" s="360"/>
      <c r="BT141" s="360"/>
      <c r="BU141" s="360"/>
      <c r="BV141" s="360"/>
      <c r="BW141" s="360"/>
      <c r="BX141" s="250"/>
    </row>
    <row r="142" spans="3:77" ht="15" customHeight="1" thickBot="1">
      <c r="C142" s="308"/>
      <c r="D142" s="382"/>
      <c r="E142" s="385"/>
      <c r="F142" s="388"/>
      <c r="G142" s="391"/>
      <c r="H142" s="394"/>
      <c r="I142" s="397"/>
      <c r="J142" s="397"/>
      <c r="K142" s="400"/>
      <c r="L142" s="403"/>
      <c r="M142" s="367"/>
      <c r="N142" s="280" t="s">
        <v>384</v>
      </c>
      <c r="O142" s="212"/>
      <c r="P142" s="361" t="s">
        <v>154</v>
      </c>
      <c r="Q142" s="361"/>
      <c r="R142" s="171"/>
      <c r="S142" s="171"/>
      <c r="T142" s="166"/>
      <c r="U142" s="166"/>
      <c r="V142" s="166"/>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c r="BA142" s="166"/>
      <c r="BB142" s="166"/>
      <c r="BC142" s="166"/>
      <c r="BD142" s="166"/>
      <c r="BE142" s="166"/>
      <c r="BF142" s="166"/>
      <c r="BG142" s="166"/>
      <c r="BH142" s="166"/>
      <c r="BI142" s="166"/>
      <c r="BJ142" s="166"/>
      <c r="BK142" s="166"/>
      <c r="BL142" s="166"/>
      <c r="BM142" s="167"/>
      <c r="BN142" s="251"/>
      <c r="BO142" s="250"/>
      <c r="BP142" s="250"/>
      <c r="BQ142" s="250"/>
      <c r="BR142" s="250"/>
      <c r="BS142" s="250"/>
      <c r="BT142" s="250"/>
      <c r="BX142" s="250"/>
    </row>
    <row r="143" spans="3:77" ht="11.25" customHeight="1">
      <c r="C143" s="97" t="s">
        <v>827</v>
      </c>
      <c r="D143" s="380" t="s">
        <v>869</v>
      </c>
      <c r="E143" s="383" t="s">
        <v>199</v>
      </c>
      <c r="F143" s="386" t="s">
        <v>210</v>
      </c>
      <c r="G143" s="389" t="s">
        <v>906</v>
      </c>
      <c r="H143" s="392" t="s">
        <v>766</v>
      </c>
      <c r="I143" s="395" t="s">
        <v>766</v>
      </c>
      <c r="J143" s="395" t="s">
        <v>767</v>
      </c>
      <c r="K143" s="398">
        <v>5</v>
      </c>
      <c r="L143" s="401" t="s">
        <v>7</v>
      </c>
      <c r="M143" s="365">
        <v>0</v>
      </c>
      <c r="N143" s="163"/>
      <c r="O143" s="161"/>
      <c r="P143" s="161"/>
      <c r="Q143" s="161"/>
      <c r="R143" s="161"/>
      <c r="S143" s="161"/>
      <c r="T143" s="161"/>
      <c r="U143" s="161"/>
      <c r="V143" s="161"/>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1"/>
      <c r="AR143" s="161"/>
      <c r="AS143" s="161"/>
      <c r="AT143" s="161"/>
      <c r="AU143" s="161"/>
      <c r="AV143" s="161"/>
      <c r="AW143" s="161"/>
      <c r="AX143" s="161"/>
      <c r="AY143" s="161"/>
      <c r="AZ143" s="161"/>
      <c r="BA143" s="161"/>
      <c r="BB143" s="161"/>
      <c r="BC143" s="161"/>
      <c r="BD143" s="161"/>
      <c r="BE143" s="161"/>
      <c r="BF143" s="161"/>
      <c r="BG143" s="161"/>
      <c r="BH143" s="161"/>
      <c r="BI143" s="161"/>
      <c r="BJ143" s="161"/>
      <c r="BK143" s="161"/>
      <c r="BL143" s="161"/>
      <c r="BM143" s="162"/>
      <c r="BN143" s="251"/>
      <c r="BO143" s="250"/>
      <c r="BP143" s="250"/>
      <c r="BQ143" s="250"/>
      <c r="BR143" s="250"/>
      <c r="BS143" s="250"/>
      <c r="BT143" s="250"/>
      <c r="BX143" s="250"/>
    </row>
    <row r="144" spans="3:77" ht="11.25" customHeight="1">
      <c r="C144" s="307"/>
      <c r="D144" s="381"/>
      <c r="E144" s="384"/>
      <c r="F144" s="387"/>
      <c r="G144" s="390"/>
      <c r="H144" s="393"/>
      <c r="I144" s="396"/>
      <c r="J144" s="396"/>
      <c r="K144" s="399"/>
      <c r="L144" s="402"/>
      <c r="M144" s="366"/>
      <c r="N144" s="368"/>
      <c r="O144" s="371">
        <v>1</v>
      </c>
      <c r="P144" s="374" t="s">
        <v>904</v>
      </c>
      <c r="Q144" s="377"/>
      <c r="R144" s="362" t="s">
        <v>154</v>
      </c>
      <c r="S144" s="362" t="s">
        <v>154</v>
      </c>
      <c r="T144" s="362" t="s">
        <v>154</v>
      </c>
      <c r="U144" s="362" t="s">
        <v>154</v>
      </c>
      <c r="V144" s="362" t="s">
        <v>154</v>
      </c>
      <c r="W144" s="362" t="s">
        <v>154</v>
      </c>
      <c r="X144" s="362" t="s">
        <v>154</v>
      </c>
      <c r="Y144" s="362" t="s">
        <v>154</v>
      </c>
      <c r="Z144" s="362" t="s">
        <v>154</v>
      </c>
      <c r="AA144" s="362" t="s">
        <v>154</v>
      </c>
      <c r="AB144" s="362" t="s">
        <v>154</v>
      </c>
      <c r="AC144" s="362" t="s">
        <v>154</v>
      </c>
      <c r="AD144" s="362" t="s">
        <v>154</v>
      </c>
      <c r="AE144" s="209"/>
      <c r="AF144" s="220">
        <v>0</v>
      </c>
      <c r="AG144" s="219" t="s">
        <v>308</v>
      </c>
      <c r="AH144" s="219"/>
      <c r="AI144" s="219"/>
      <c r="AJ144" s="219"/>
      <c r="AK144" s="219"/>
      <c r="AL144" s="219"/>
      <c r="AM144" s="219"/>
      <c r="AN144" s="219"/>
      <c r="AO144" s="219"/>
      <c r="AP144" s="164"/>
      <c r="AQ144" s="164"/>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4"/>
      <c r="BM144" s="165"/>
      <c r="BN144" s="251"/>
      <c r="BO144" s="360" t="s">
        <v>837</v>
      </c>
      <c r="BP144" s="360" t="s">
        <v>837</v>
      </c>
      <c r="BQ144" s="360" t="s">
        <v>837</v>
      </c>
      <c r="BR144" s="250"/>
      <c r="BS144" s="360" t="s">
        <v>837</v>
      </c>
      <c r="BT144" s="360" t="s">
        <v>837</v>
      </c>
      <c r="BU144" s="360" t="s">
        <v>837</v>
      </c>
      <c r="BV144" s="360" t="s">
        <v>837</v>
      </c>
      <c r="BW144" s="360" t="s">
        <v>837</v>
      </c>
      <c r="BX144" s="250"/>
    </row>
    <row r="145" spans="3:77" ht="45">
      <c r="C145" s="307"/>
      <c r="D145" s="381"/>
      <c r="E145" s="384"/>
      <c r="F145" s="387"/>
      <c r="G145" s="390"/>
      <c r="H145" s="393"/>
      <c r="I145" s="396"/>
      <c r="J145" s="396"/>
      <c r="K145" s="399"/>
      <c r="L145" s="402"/>
      <c r="M145" s="366"/>
      <c r="N145" s="369"/>
      <c r="O145" s="372"/>
      <c r="P145" s="375"/>
      <c r="Q145" s="378"/>
      <c r="R145" s="363"/>
      <c r="S145" s="363"/>
      <c r="T145" s="363"/>
      <c r="U145" s="363"/>
      <c r="V145" s="363"/>
      <c r="W145" s="363"/>
      <c r="X145" s="363"/>
      <c r="Y145" s="363"/>
      <c r="Z145" s="363"/>
      <c r="AA145" s="363"/>
      <c r="AB145" s="363"/>
      <c r="AC145" s="363"/>
      <c r="AD145" s="363"/>
      <c r="AE145" s="193"/>
      <c r="AF145" s="217" t="s">
        <v>268</v>
      </c>
      <c r="AG145" s="158" t="s">
        <v>226</v>
      </c>
      <c r="AH145" s="300" t="s">
        <v>18</v>
      </c>
      <c r="AI145" s="315" t="s">
        <v>816</v>
      </c>
      <c r="AJ145" s="221" t="s">
        <v>817</v>
      </c>
      <c r="AK145" s="221" t="s">
        <v>818</v>
      </c>
      <c r="AL145" s="221" t="s">
        <v>819</v>
      </c>
      <c r="AM145" s="221" t="s">
        <v>820</v>
      </c>
      <c r="AN145" s="221" t="s">
        <v>821</v>
      </c>
      <c r="AO145" s="221" t="s">
        <v>822</v>
      </c>
      <c r="AP145" s="302" t="s">
        <v>19</v>
      </c>
      <c r="AQ145" s="103">
        <f>SUM(AT145,AV145,AY145,BB145,BE145,BH145,BK145)</f>
        <v>56235.600000000006</v>
      </c>
      <c r="AR145" s="197">
        <f>SUM(AT145,AW145,AZ145,BC145,BF145,BI145,BL145)</f>
        <v>0</v>
      </c>
      <c r="AS145" s="195">
        <f>AQ145-AR145</f>
        <v>56235.600000000006</v>
      </c>
      <c r="AT145" s="311"/>
      <c r="AU145" s="244"/>
      <c r="AV145" s="159">
        <v>0</v>
      </c>
      <c r="AW145" s="311"/>
      <c r="AX145" s="194">
        <f>AV145-AW145</f>
        <v>0</v>
      </c>
      <c r="AY145" s="160">
        <v>3584.3</v>
      </c>
      <c r="AZ145" s="311"/>
      <c r="BA145" s="194">
        <f>AY145-AZ145</f>
        <v>3584.3</v>
      </c>
      <c r="BB145" s="159">
        <v>0</v>
      </c>
      <c r="BC145" s="311"/>
      <c r="BD145" s="194">
        <f>BB145-BC145</f>
        <v>0</v>
      </c>
      <c r="BE145" s="159">
        <v>19864.080000000002</v>
      </c>
      <c r="BF145" s="311"/>
      <c r="BG145" s="194">
        <f>BE145-BF145</f>
        <v>19864.080000000002</v>
      </c>
      <c r="BH145" s="159">
        <v>10086.66</v>
      </c>
      <c r="BI145" s="311"/>
      <c r="BJ145" s="194">
        <f>BH145-BI145</f>
        <v>10086.66</v>
      </c>
      <c r="BK145" s="159">
        <v>22700.560000000001</v>
      </c>
      <c r="BL145" s="311"/>
      <c r="BM145" s="195">
        <f>BK145-BL145</f>
        <v>22700.560000000001</v>
      </c>
      <c r="BN145" s="251">
        <v>0</v>
      </c>
      <c r="BO145" s="360"/>
      <c r="BP145" s="360"/>
      <c r="BQ145" s="360"/>
      <c r="BR145" s="249" t="str">
        <f>AG145 &amp; BN145</f>
        <v>Кредиты0</v>
      </c>
      <c r="BS145" s="360"/>
      <c r="BT145" s="360"/>
      <c r="BU145" s="360"/>
      <c r="BV145" s="360"/>
      <c r="BW145" s="360"/>
      <c r="BX145" s="249" t="str">
        <f>AG145&amp;AH145</f>
        <v>Кредитыда</v>
      </c>
      <c r="BY145" s="250"/>
    </row>
    <row r="146" spans="3:77" ht="45">
      <c r="C146" s="97"/>
      <c r="D146" s="381"/>
      <c r="E146" s="384"/>
      <c r="F146" s="387"/>
      <c r="G146" s="390"/>
      <c r="H146" s="393"/>
      <c r="I146" s="396"/>
      <c r="J146" s="396"/>
      <c r="K146" s="399"/>
      <c r="L146" s="402"/>
      <c r="M146" s="366"/>
      <c r="N146" s="369"/>
      <c r="O146" s="372"/>
      <c r="P146" s="375"/>
      <c r="Q146" s="378"/>
      <c r="R146" s="363"/>
      <c r="S146" s="363"/>
      <c r="T146" s="363"/>
      <c r="U146" s="363"/>
      <c r="V146" s="363"/>
      <c r="W146" s="363"/>
      <c r="X146" s="363"/>
      <c r="Y146" s="363"/>
      <c r="Z146" s="363"/>
      <c r="AA146" s="363"/>
      <c r="AB146" s="363"/>
      <c r="AC146" s="363"/>
      <c r="AD146" s="363"/>
      <c r="AE146" s="324" t="s">
        <v>827</v>
      </c>
      <c r="AF146" s="217" t="s">
        <v>118</v>
      </c>
      <c r="AG146" s="196" t="s">
        <v>221</v>
      </c>
      <c r="AH146" s="302" t="s">
        <v>18</v>
      </c>
      <c r="AI146" s="315" t="s">
        <v>816</v>
      </c>
      <c r="AJ146" s="221" t="s">
        <v>817</v>
      </c>
      <c r="AK146" s="221" t="s">
        <v>818</v>
      </c>
      <c r="AL146" s="221" t="s">
        <v>819</v>
      </c>
      <c r="AM146" s="221" t="s">
        <v>820</v>
      </c>
      <c r="AN146" s="221" t="s">
        <v>821</v>
      </c>
      <c r="AO146" s="221" t="s">
        <v>822</v>
      </c>
      <c r="AP146" s="302" t="s">
        <v>19</v>
      </c>
      <c r="AQ146" s="195">
        <f>SUM(AT146,AV146,AY146,BB146,BE146,BH146,BK146)</f>
        <v>15450.38</v>
      </c>
      <c r="AR146" s="197">
        <f>SUM(AT146,AW146,AZ146,BC146,BF146,BI146,BL146)</f>
        <v>0</v>
      </c>
      <c r="AS146" s="195">
        <f>AQ146-AR146</f>
        <v>15450.38</v>
      </c>
      <c r="AT146" s="314"/>
      <c r="AU146" s="241"/>
      <c r="AV146" s="198"/>
      <c r="AW146" s="312"/>
      <c r="AX146" s="199">
        <f>AV146-AW146</f>
        <v>0</v>
      </c>
      <c r="AY146" s="173"/>
      <c r="AZ146" s="312"/>
      <c r="BA146" s="199">
        <f>AY146-AZ146</f>
        <v>0</v>
      </c>
      <c r="BB146" s="198"/>
      <c r="BC146" s="312"/>
      <c r="BD146" s="199">
        <f>BB146-BC146</f>
        <v>0</v>
      </c>
      <c r="BE146" s="198">
        <v>2836.48</v>
      </c>
      <c r="BF146" s="312"/>
      <c r="BG146" s="199">
        <f>BE146-BF146</f>
        <v>2836.48</v>
      </c>
      <c r="BH146" s="198">
        <v>12613.9</v>
      </c>
      <c r="BI146" s="312"/>
      <c r="BJ146" s="199">
        <f>BH146-BI146</f>
        <v>12613.9</v>
      </c>
      <c r="BK146" s="198">
        <v>0</v>
      </c>
      <c r="BL146" s="312"/>
      <c r="BM146" s="195">
        <f>BK146-BL146</f>
        <v>0</v>
      </c>
      <c r="BN146" s="251">
        <v>0</v>
      </c>
      <c r="BO146" s="360"/>
      <c r="BP146" s="360"/>
      <c r="BQ146" s="360"/>
      <c r="BR146" s="249" t="str">
        <f>AG146 &amp; BN146</f>
        <v>Амортизационные отчисления0</v>
      </c>
      <c r="BS146" s="360"/>
      <c r="BT146" s="360"/>
      <c r="BU146" s="360"/>
      <c r="BV146" s="360"/>
      <c r="BW146" s="360"/>
      <c r="BX146" s="249" t="str">
        <f>AG146&amp;AH146</f>
        <v>Амортизационные отчисленияда</v>
      </c>
      <c r="BY146" s="250"/>
    </row>
    <row r="147" spans="3:77" ht="15" customHeight="1">
      <c r="C147" s="307"/>
      <c r="D147" s="381"/>
      <c r="E147" s="384"/>
      <c r="F147" s="387"/>
      <c r="G147" s="390"/>
      <c r="H147" s="393"/>
      <c r="I147" s="396"/>
      <c r="J147" s="396"/>
      <c r="K147" s="399"/>
      <c r="L147" s="402"/>
      <c r="M147" s="366"/>
      <c r="N147" s="370"/>
      <c r="O147" s="373"/>
      <c r="P147" s="376"/>
      <c r="Q147" s="379"/>
      <c r="R147" s="364"/>
      <c r="S147" s="364"/>
      <c r="T147" s="364"/>
      <c r="U147" s="364"/>
      <c r="V147" s="364"/>
      <c r="W147" s="364"/>
      <c r="X147" s="364"/>
      <c r="Y147" s="364"/>
      <c r="Z147" s="364"/>
      <c r="AA147" s="364"/>
      <c r="AB147" s="364"/>
      <c r="AC147" s="364"/>
      <c r="AD147" s="364"/>
      <c r="AE147" s="279" t="s">
        <v>383</v>
      </c>
      <c r="AF147" s="203"/>
      <c r="AG147" s="223" t="s">
        <v>24</v>
      </c>
      <c r="AH147" s="223"/>
      <c r="AI147" s="223"/>
      <c r="AJ147" s="223"/>
      <c r="AK147" s="223"/>
      <c r="AL147" s="223"/>
      <c r="AM147" s="223"/>
      <c r="AN147" s="223"/>
      <c r="AO147" s="223"/>
      <c r="AP147" s="168"/>
      <c r="AQ147" s="169"/>
      <c r="AR147" s="169"/>
      <c r="AS147" s="169"/>
      <c r="AT147" s="169"/>
      <c r="AU147" s="169"/>
      <c r="AV147" s="169"/>
      <c r="AW147" s="169"/>
      <c r="AX147" s="169"/>
      <c r="AY147" s="169"/>
      <c r="AZ147" s="169"/>
      <c r="BA147" s="169"/>
      <c r="BB147" s="169"/>
      <c r="BC147" s="169"/>
      <c r="BD147" s="169"/>
      <c r="BE147" s="169"/>
      <c r="BF147" s="169"/>
      <c r="BG147" s="169"/>
      <c r="BH147" s="169"/>
      <c r="BI147" s="169"/>
      <c r="BJ147" s="169"/>
      <c r="BK147" s="169"/>
      <c r="BL147" s="169"/>
      <c r="BM147" s="170"/>
      <c r="BN147" s="251"/>
      <c r="BO147" s="360"/>
      <c r="BP147" s="360"/>
      <c r="BQ147" s="360"/>
      <c r="BR147" s="250"/>
      <c r="BS147" s="360"/>
      <c r="BT147" s="360"/>
      <c r="BU147" s="360"/>
      <c r="BV147" s="360"/>
      <c r="BW147" s="360"/>
      <c r="BX147" s="250"/>
    </row>
    <row r="148" spans="3:77" ht="15" customHeight="1" thickBot="1">
      <c r="C148" s="308"/>
      <c r="D148" s="382"/>
      <c r="E148" s="385"/>
      <c r="F148" s="388"/>
      <c r="G148" s="391"/>
      <c r="H148" s="394"/>
      <c r="I148" s="397"/>
      <c r="J148" s="397"/>
      <c r="K148" s="400"/>
      <c r="L148" s="403"/>
      <c r="M148" s="367"/>
      <c r="N148" s="280" t="s">
        <v>384</v>
      </c>
      <c r="O148" s="212"/>
      <c r="P148" s="361" t="s">
        <v>154</v>
      </c>
      <c r="Q148" s="361"/>
      <c r="R148" s="171"/>
      <c r="S148" s="171"/>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c r="BA148" s="166"/>
      <c r="BB148" s="166"/>
      <c r="BC148" s="166"/>
      <c r="BD148" s="166"/>
      <c r="BE148" s="166"/>
      <c r="BF148" s="166"/>
      <c r="BG148" s="166"/>
      <c r="BH148" s="166"/>
      <c r="BI148" s="166"/>
      <c r="BJ148" s="166"/>
      <c r="BK148" s="166"/>
      <c r="BL148" s="166"/>
      <c r="BM148" s="167"/>
      <c r="BN148" s="251"/>
      <c r="BO148" s="250"/>
      <c r="BP148" s="250"/>
      <c r="BQ148" s="250"/>
      <c r="BR148" s="250"/>
      <c r="BS148" s="250"/>
      <c r="BT148" s="250"/>
      <c r="BX148" s="250"/>
    </row>
    <row r="149" spans="3:77" ht="11.25" customHeight="1">
      <c r="C149" s="97" t="s">
        <v>827</v>
      </c>
      <c r="D149" s="380" t="s">
        <v>871</v>
      </c>
      <c r="E149" s="383" t="s">
        <v>199</v>
      </c>
      <c r="F149" s="386" t="s">
        <v>210</v>
      </c>
      <c r="G149" s="389" t="s">
        <v>907</v>
      </c>
      <c r="H149" s="392" t="s">
        <v>766</v>
      </c>
      <c r="I149" s="395" t="s">
        <v>766</v>
      </c>
      <c r="J149" s="395" t="s">
        <v>767</v>
      </c>
      <c r="K149" s="398">
        <v>5</v>
      </c>
      <c r="L149" s="401" t="s">
        <v>7</v>
      </c>
      <c r="M149" s="365">
        <v>0</v>
      </c>
      <c r="N149" s="163"/>
      <c r="O149" s="161"/>
      <c r="P149" s="161"/>
      <c r="Q149" s="161"/>
      <c r="R149" s="161"/>
      <c r="S149" s="161"/>
      <c r="T149" s="161"/>
      <c r="U149" s="161"/>
      <c r="V149" s="161"/>
      <c r="W149" s="161"/>
      <c r="X149" s="161"/>
      <c r="Y149" s="161"/>
      <c r="Z149" s="161"/>
      <c r="AA149" s="161"/>
      <c r="AB149" s="161"/>
      <c r="AC149" s="161"/>
      <c r="AD149" s="161"/>
      <c r="AE149" s="161"/>
      <c r="AF149" s="161"/>
      <c r="AG149" s="161"/>
      <c r="AH149" s="161"/>
      <c r="AI149" s="161"/>
      <c r="AJ149" s="161"/>
      <c r="AK149" s="161"/>
      <c r="AL149" s="161"/>
      <c r="AM149" s="161"/>
      <c r="AN149" s="161"/>
      <c r="AO149" s="161"/>
      <c r="AP149" s="161"/>
      <c r="AQ149" s="161"/>
      <c r="AR149" s="161"/>
      <c r="AS149" s="161"/>
      <c r="AT149" s="161"/>
      <c r="AU149" s="161"/>
      <c r="AV149" s="161"/>
      <c r="AW149" s="161"/>
      <c r="AX149" s="161"/>
      <c r="AY149" s="161"/>
      <c r="AZ149" s="161"/>
      <c r="BA149" s="161"/>
      <c r="BB149" s="161"/>
      <c r="BC149" s="161"/>
      <c r="BD149" s="161"/>
      <c r="BE149" s="161"/>
      <c r="BF149" s="161"/>
      <c r="BG149" s="161"/>
      <c r="BH149" s="161"/>
      <c r="BI149" s="161"/>
      <c r="BJ149" s="161"/>
      <c r="BK149" s="161"/>
      <c r="BL149" s="161"/>
      <c r="BM149" s="162"/>
      <c r="BN149" s="251"/>
      <c r="BO149" s="250"/>
      <c r="BP149" s="250"/>
      <c r="BQ149" s="250"/>
      <c r="BR149" s="250"/>
      <c r="BS149" s="250"/>
      <c r="BT149" s="250"/>
      <c r="BX149" s="250"/>
    </row>
    <row r="150" spans="3:77" ht="11.25" customHeight="1">
      <c r="C150" s="307"/>
      <c r="D150" s="381"/>
      <c r="E150" s="384"/>
      <c r="F150" s="387"/>
      <c r="G150" s="390"/>
      <c r="H150" s="393"/>
      <c r="I150" s="396"/>
      <c r="J150" s="396"/>
      <c r="K150" s="399"/>
      <c r="L150" s="402"/>
      <c r="M150" s="366"/>
      <c r="N150" s="368"/>
      <c r="O150" s="371">
        <v>1</v>
      </c>
      <c r="P150" s="374" t="s">
        <v>904</v>
      </c>
      <c r="Q150" s="377"/>
      <c r="R150" s="362" t="s">
        <v>154</v>
      </c>
      <c r="S150" s="362" t="s">
        <v>154</v>
      </c>
      <c r="T150" s="362" t="s">
        <v>154</v>
      </c>
      <c r="U150" s="362" t="s">
        <v>154</v>
      </c>
      <c r="V150" s="362" t="s">
        <v>154</v>
      </c>
      <c r="W150" s="362" t="s">
        <v>154</v>
      </c>
      <c r="X150" s="362" t="s">
        <v>154</v>
      </c>
      <c r="Y150" s="362" t="s">
        <v>154</v>
      </c>
      <c r="Z150" s="362" t="s">
        <v>154</v>
      </c>
      <c r="AA150" s="362" t="s">
        <v>154</v>
      </c>
      <c r="AB150" s="362" t="s">
        <v>154</v>
      </c>
      <c r="AC150" s="362" t="s">
        <v>154</v>
      </c>
      <c r="AD150" s="362" t="s">
        <v>154</v>
      </c>
      <c r="AE150" s="209"/>
      <c r="AF150" s="220">
        <v>0</v>
      </c>
      <c r="AG150" s="219" t="s">
        <v>308</v>
      </c>
      <c r="AH150" s="219"/>
      <c r="AI150" s="219"/>
      <c r="AJ150" s="219"/>
      <c r="AK150" s="219"/>
      <c r="AL150" s="219"/>
      <c r="AM150" s="219"/>
      <c r="AN150" s="219"/>
      <c r="AO150" s="219"/>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4"/>
      <c r="BM150" s="165"/>
      <c r="BN150" s="251"/>
      <c r="BO150" s="360" t="s">
        <v>837</v>
      </c>
      <c r="BP150" s="360" t="s">
        <v>837</v>
      </c>
      <c r="BQ150" s="360" t="s">
        <v>837</v>
      </c>
      <c r="BR150" s="250"/>
      <c r="BS150" s="360" t="s">
        <v>837</v>
      </c>
      <c r="BT150" s="360" t="s">
        <v>837</v>
      </c>
      <c r="BU150" s="360" t="s">
        <v>837</v>
      </c>
      <c r="BV150" s="360" t="s">
        <v>837</v>
      </c>
      <c r="BW150" s="360" t="s">
        <v>837</v>
      </c>
      <c r="BX150" s="250"/>
    </row>
    <row r="151" spans="3:77" ht="45">
      <c r="C151" s="307"/>
      <c r="D151" s="381"/>
      <c r="E151" s="384"/>
      <c r="F151" s="387"/>
      <c r="G151" s="390"/>
      <c r="H151" s="393"/>
      <c r="I151" s="396"/>
      <c r="J151" s="396"/>
      <c r="K151" s="399"/>
      <c r="L151" s="402"/>
      <c r="M151" s="366"/>
      <c r="N151" s="369"/>
      <c r="O151" s="372"/>
      <c r="P151" s="375"/>
      <c r="Q151" s="378"/>
      <c r="R151" s="363"/>
      <c r="S151" s="363"/>
      <c r="T151" s="363"/>
      <c r="U151" s="363"/>
      <c r="V151" s="363"/>
      <c r="W151" s="363"/>
      <c r="X151" s="363"/>
      <c r="Y151" s="363"/>
      <c r="Z151" s="363"/>
      <c r="AA151" s="363"/>
      <c r="AB151" s="363"/>
      <c r="AC151" s="363"/>
      <c r="AD151" s="363"/>
      <c r="AE151" s="193"/>
      <c r="AF151" s="217" t="s">
        <v>268</v>
      </c>
      <c r="AG151" s="158" t="s">
        <v>240</v>
      </c>
      <c r="AH151" s="300" t="s">
        <v>18</v>
      </c>
      <c r="AI151" s="315" t="s">
        <v>816</v>
      </c>
      <c r="AJ151" s="221" t="s">
        <v>817</v>
      </c>
      <c r="AK151" s="221" t="s">
        <v>818</v>
      </c>
      <c r="AL151" s="221" t="s">
        <v>819</v>
      </c>
      <c r="AM151" s="221" t="s">
        <v>820</v>
      </c>
      <c r="AN151" s="221" t="s">
        <v>821</v>
      </c>
      <c r="AO151" s="221" t="s">
        <v>822</v>
      </c>
      <c r="AP151" s="302" t="s">
        <v>19</v>
      </c>
      <c r="AQ151" s="103">
        <f>SUM(AT151,AV151,AY151,BB151,BE151,BH151,BK151)</f>
        <v>2658.64</v>
      </c>
      <c r="AR151" s="197">
        <f>SUM(AT151,AW151,AZ151,BC151,BF151,BI151,BL151)</f>
        <v>0</v>
      </c>
      <c r="AS151" s="195">
        <f>AQ151-AR151</f>
        <v>2658.64</v>
      </c>
      <c r="AT151" s="311"/>
      <c r="AU151" s="244"/>
      <c r="AV151" s="159">
        <v>0</v>
      </c>
      <c r="AW151" s="311"/>
      <c r="AX151" s="194">
        <f>AV151-AW151</f>
        <v>0</v>
      </c>
      <c r="AY151" s="160">
        <v>2658.64</v>
      </c>
      <c r="AZ151" s="311"/>
      <c r="BA151" s="194">
        <f>AY151-AZ151</f>
        <v>2658.64</v>
      </c>
      <c r="BB151" s="159">
        <v>0</v>
      </c>
      <c r="BC151" s="311"/>
      <c r="BD151" s="194">
        <f>BB151-BC151</f>
        <v>0</v>
      </c>
      <c r="BE151" s="159">
        <v>0</v>
      </c>
      <c r="BF151" s="311"/>
      <c r="BG151" s="194">
        <f>BE151-BF151</f>
        <v>0</v>
      </c>
      <c r="BH151" s="159">
        <v>0</v>
      </c>
      <c r="BI151" s="311"/>
      <c r="BJ151" s="194">
        <f>BH151-BI151</f>
        <v>0</v>
      </c>
      <c r="BK151" s="159">
        <v>0</v>
      </c>
      <c r="BL151" s="311"/>
      <c r="BM151" s="195">
        <f>BK151-BL151</f>
        <v>0</v>
      </c>
      <c r="BN151" s="251">
        <v>0</v>
      </c>
      <c r="BO151" s="360"/>
      <c r="BP151" s="360"/>
      <c r="BQ151" s="360"/>
      <c r="BR151" s="249" t="str">
        <f>AG151 &amp; BN151</f>
        <v>Прибыль направляемая на инвестиции0</v>
      </c>
      <c r="BS151" s="360"/>
      <c r="BT151" s="360"/>
      <c r="BU151" s="360"/>
      <c r="BV151" s="360"/>
      <c r="BW151" s="360"/>
      <c r="BX151" s="249" t="str">
        <f>AG151&amp;AH151</f>
        <v>Прибыль направляемая на инвестициида</v>
      </c>
      <c r="BY151" s="250"/>
    </row>
    <row r="152" spans="3:77" ht="45">
      <c r="C152" s="97"/>
      <c r="D152" s="381"/>
      <c r="E152" s="384"/>
      <c r="F152" s="387"/>
      <c r="G152" s="390"/>
      <c r="H152" s="393"/>
      <c r="I152" s="396"/>
      <c r="J152" s="396"/>
      <c r="K152" s="399"/>
      <c r="L152" s="402"/>
      <c r="M152" s="366"/>
      <c r="N152" s="369"/>
      <c r="O152" s="372"/>
      <c r="P152" s="375"/>
      <c r="Q152" s="378"/>
      <c r="R152" s="363"/>
      <c r="S152" s="363"/>
      <c r="T152" s="363"/>
      <c r="U152" s="363"/>
      <c r="V152" s="363"/>
      <c r="W152" s="363"/>
      <c r="X152" s="363"/>
      <c r="Y152" s="363"/>
      <c r="Z152" s="363"/>
      <c r="AA152" s="363"/>
      <c r="AB152" s="363"/>
      <c r="AC152" s="363"/>
      <c r="AD152" s="363"/>
      <c r="AE152" s="324" t="s">
        <v>827</v>
      </c>
      <c r="AF152" s="217" t="s">
        <v>118</v>
      </c>
      <c r="AG152" s="196" t="s">
        <v>221</v>
      </c>
      <c r="AH152" s="302" t="s">
        <v>18</v>
      </c>
      <c r="AI152" s="315" t="s">
        <v>816</v>
      </c>
      <c r="AJ152" s="221" t="s">
        <v>817</v>
      </c>
      <c r="AK152" s="221" t="s">
        <v>818</v>
      </c>
      <c r="AL152" s="221" t="s">
        <v>819</v>
      </c>
      <c r="AM152" s="221" t="s">
        <v>820</v>
      </c>
      <c r="AN152" s="221" t="s">
        <v>821</v>
      </c>
      <c r="AO152" s="221" t="s">
        <v>822</v>
      </c>
      <c r="AP152" s="302" t="s">
        <v>19</v>
      </c>
      <c r="AQ152" s="195">
        <f>SUM(AT152,AV152,AY152,BB152,BE152,BH152,BK152)</f>
        <v>50514.09</v>
      </c>
      <c r="AR152" s="197">
        <f>SUM(AT152,AW152,AZ152,BC152,BF152,BI152,BL152)</f>
        <v>0</v>
      </c>
      <c r="AS152" s="195">
        <f>AQ152-AR152</f>
        <v>50514.09</v>
      </c>
      <c r="AT152" s="314"/>
      <c r="AU152" s="241"/>
      <c r="AV152" s="198"/>
      <c r="AW152" s="312"/>
      <c r="AX152" s="199">
        <f>AV152-AW152</f>
        <v>0</v>
      </c>
      <c r="AY152" s="173"/>
      <c r="AZ152" s="312"/>
      <c r="BA152" s="199">
        <f>AY152-AZ152</f>
        <v>0</v>
      </c>
      <c r="BB152" s="198"/>
      <c r="BC152" s="312"/>
      <c r="BD152" s="199">
        <f>BB152-BC152</f>
        <v>0</v>
      </c>
      <c r="BE152" s="198">
        <v>16838.035</v>
      </c>
      <c r="BF152" s="312"/>
      <c r="BG152" s="199">
        <f>BE152-BF152</f>
        <v>16838.035</v>
      </c>
      <c r="BH152" s="198">
        <v>16838.025000000001</v>
      </c>
      <c r="BI152" s="312"/>
      <c r="BJ152" s="199">
        <f>BH152-BI152</f>
        <v>16838.025000000001</v>
      </c>
      <c r="BK152" s="198">
        <v>16838.03</v>
      </c>
      <c r="BL152" s="312"/>
      <c r="BM152" s="195">
        <f>BK152-BL152</f>
        <v>16838.03</v>
      </c>
      <c r="BN152" s="251">
        <v>0</v>
      </c>
      <c r="BO152" s="360"/>
      <c r="BP152" s="360"/>
      <c r="BQ152" s="360"/>
      <c r="BR152" s="249" t="str">
        <f>AG152 &amp; BN152</f>
        <v>Амортизационные отчисления0</v>
      </c>
      <c r="BS152" s="360"/>
      <c r="BT152" s="360"/>
      <c r="BU152" s="360"/>
      <c r="BV152" s="360"/>
      <c r="BW152" s="360"/>
      <c r="BX152" s="249" t="str">
        <f>AG152&amp;AH152</f>
        <v>Амортизационные отчисленияда</v>
      </c>
      <c r="BY152" s="250"/>
    </row>
    <row r="153" spans="3:77" ht="15" customHeight="1">
      <c r="C153" s="307"/>
      <c r="D153" s="381"/>
      <c r="E153" s="384"/>
      <c r="F153" s="387"/>
      <c r="G153" s="390"/>
      <c r="H153" s="393"/>
      <c r="I153" s="396"/>
      <c r="J153" s="396"/>
      <c r="K153" s="399"/>
      <c r="L153" s="402"/>
      <c r="M153" s="366"/>
      <c r="N153" s="370"/>
      <c r="O153" s="373"/>
      <c r="P153" s="376"/>
      <c r="Q153" s="379"/>
      <c r="R153" s="364"/>
      <c r="S153" s="364"/>
      <c r="T153" s="364"/>
      <c r="U153" s="364"/>
      <c r="V153" s="364"/>
      <c r="W153" s="364"/>
      <c r="X153" s="364"/>
      <c r="Y153" s="364"/>
      <c r="Z153" s="364"/>
      <c r="AA153" s="364"/>
      <c r="AB153" s="364"/>
      <c r="AC153" s="364"/>
      <c r="AD153" s="364"/>
      <c r="AE153" s="279" t="s">
        <v>383</v>
      </c>
      <c r="AF153" s="203"/>
      <c r="AG153" s="223" t="s">
        <v>24</v>
      </c>
      <c r="AH153" s="223"/>
      <c r="AI153" s="223"/>
      <c r="AJ153" s="223"/>
      <c r="AK153" s="223"/>
      <c r="AL153" s="223"/>
      <c r="AM153" s="223"/>
      <c r="AN153" s="223"/>
      <c r="AO153" s="223"/>
      <c r="AP153" s="168"/>
      <c r="AQ153" s="169"/>
      <c r="AR153" s="169"/>
      <c r="AS153" s="169"/>
      <c r="AT153" s="169"/>
      <c r="AU153" s="169"/>
      <c r="AV153" s="169"/>
      <c r="AW153" s="169"/>
      <c r="AX153" s="169"/>
      <c r="AY153" s="169"/>
      <c r="AZ153" s="169"/>
      <c r="BA153" s="169"/>
      <c r="BB153" s="169"/>
      <c r="BC153" s="169"/>
      <c r="BD153" s="169"/>
      <c r="BE153" s="169"/>
      <c r="BF153" s="169"/>
      <c r="BG153" s="169"/>
      <c r="BH153" s="169"/>
      <c r="BI153" s="169"/>
      <c r="BJ153" s="169"/>
      <c r="BK153" s="169"/>
      <c r="BL153" s="169"/>
      <c r="BM153" s="170"/>
      <c r="BN153" s="251"/>
      <c r="BO153" s="360"/>
      <c r="BP153" s="360"/>
      <c r="BQ153" s="360"/>
      <c r="BR153" s="250"/>
      <c r="BS153" s="360"/>
      <c r="BT153" s="360"/>
      <c r="BU153" s="360"/>
      <c r="BV153" s="360"/>
      <c r="BW153" s="360"/>
      <c r="BX153" s="250"/>
    </row>
    <row r="154" spans="3:77" ht="15" customHeight="1" thickBot="1">
      <c r="C154" s="308"/>
      <c r="D154" s="382"/>
      <c r="E154" s="385"/>
      <c r="F154" s="388"/>
      <c r="G154" s="391"/>
      <c r="H154" s="394"/>
      <c r="I154" s="397"/>
      <c r="J154" s="397"/>
      <c r="K154" s="400"/>
      <c r="L154" s="403"/>
      <c r="M154" s="367"/>
      <c r="N154" s="280" t="s">
        <v>384</v>
      </c>
      <c r="O154" s="212"/>
      <c r="P154" s="361" t="s">
        <v>154</v>
      </c>
      <c r="Q154" s="361"/>
      <c r="R154" s="171"/>
      <c r="S154" s="171"/>
      <c r="T154" s="166"/>
      <c r="U154" s="166"/>
      <c r="V154" s="166"/>
      <c r="W154" s="166"/>
      <c r="X154" s="166"/>
      <c r="Y154" s="166"/>
      <c r="Z154" s="166"/>
      <c r="AA154" s="166"/>
      <c r="AB154" s="166"/>
      <c r="AC154" s="166"/>
      <c r="AD154" s="166"/>
      <c r="AE154" s="166"/>
      <c r="AF154" s="166"/>
      <c r="AG154" s="166"/>
      <c r="AH154" s="166"/>
      <c r="AI154" s="166"/>
      <c r="AJ154" s="166"/>
      <c r="AK154" s="166"/>
      <c r="AL154" s="166"/>
      <c r="AM154" s="166"/>
      <c r="AN154" s="166"/>
      <c r="AO154" s="166"/>
      <c r="AP154" s="166"/>
      <c r="AQ154" s="166"/>
      <c r="AR154" s="166"/>
      <c r="AS154" s="166"/>
      <c r="AT154" s="166"/>
      <c r="AU154" s="166"/>
      <c r="AV154" s="166"/>
      <c r="AW154" s="166"/>
      <c r="AX154" s="166"/>
      <c r="AY154" s="166"/>
      <c r="AZ154" s="166"/>
      <c r="BA154" s="166"/>
      <c r="BB154" s="166"/>
      <c r="BC154" s="166"/>
      <c r="BD154" s="166"/>
      <c r="BE154" s="166"/>
      <c r="BF154" s="166"/>
      <c r="BG154" s="166"/>
      <c r="BH154" s="166"/>
      <c r="BI154" s="166"/>
      <c r="BJ154" s="166"/>
      <c r="BK154" s="166"/>
      <c r="BL154" s="166"/>
      <c r="BM154" s="167"/>
      <c r="BN154" s="251"/>
      <c r="BO154" s="250"/>
      <c r="BP154" s="250"/>
      <c r="BQ154" s="250"/>
      <c r="BR154" s="250"/>
      <c r="BS154" s="250"/>
      <c r="BT154" s="250"/>
      <c r="BX154" s="250"/>
    </row>
    <row r="155" spans="3:77" ht="11.25" customHeight="1">
      <c r="C155" s="97" t="s">
        <v>827</v>
      </c>
      <c r="D155" s="380" t="s">
        <v>873</v>
      </c>
      <c r="E155" s="383" t="s">
        <v>199</v>
      </c>
      <c r="F155" s="386" t="s">
        <v>210</v>
      </c>
      <c r="G155" s="389" t="s">
        <v>908</v>
      </c>
      <c r="H155" s="392" t="s">
        <v>766</v>
      </c>
      <c r="I155" s="395" t="s">
        <v>766</v>
      </c>
      <c r="J155" s="395" t="s">
        <v>767</v>
      </c>
      <c r="K155" s="398">
        <v>2</v>
      </c>
      <c r="L155" s="401" t="s">
        <v>10</v>
      </c>
      <c r="M155" s="365">
        <v>0</v>
      </c>
      <c r="N155" s="163"/>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1"/>
      <c r="AR155" s="161"/>
      <c r="AS155" s="161"/>
      <c r="AT155" s="161"/>
      <c r="AU155" s="161"/>
      <c r="AV155" s="161"/>
      <c r="AW155" s="161"/>
      <c r="AX155" s="161"/>
      <c r="AY155" s="161"/>
      <c r="AZ155" s="161"/>
      <c r="BA155" s="161"/>
      <c r="BB155" s="161"/>
      <c r="BC155" s="161"/>
      <c r="BD155" s="161"/>
      <c r="BE155" s="161"/>
      <c r="BF155" s="161"/>
      <c r="BG155" s="161"/>
      <c r="BH155" s="161"/>
      <c r="BI155" s="161"/>
      <c r="BJ155" s="161"/>
      <c r="BK155" s="161"/>
      <c r="BL155" s="161"/>
      <c r="BM155" s="162"/>
      <c r="BN155" s="251"/>
      <c r="BO155" s="250"/>
      <c r="BP155" s="250"/>
      <c r="BQ155" s="250"/>
      <c r="BR155" s="250"/>
      <c r="BS155" s="250"/>
      <c r="BT155" s="250"/>
      <c r="BX155" s="250"/>
    </row>
    <row r="156" spans="3:77" ht="11.25" customHeight="1">
      <c r="C156" s="307"/>
      <c r="D156" s="381"/>
      <c r="E156" s="384"/>
      <c r="F156" s="387"/>
      <c r="G156" s="390"/>
      <c r="H156" s="393"/>
      <c r="I156" s="396"/>
      <c r="J156" s="396"/>
      <c r="K156" s="399"/>
      <c r="L156" s="402"/>
      <c r="M156" s="366"/>
      <c r="N156" s="368"/>
      <c r="O156" s="371">
        <v>1</v>
      </c>
      <c r="P156" s="374" t="s">
        <v>904</v>
      </c>
      <c r="Q156" s="377"/>
      <c r="R156" s="362" t="s">
        <v>154</v>
      </c>
      <c r="S156" s="362" t="s">
        <v>154</v>
      </c>
      <c r="T156" s="362" t="s">
        <v>154</v>
      </c>
      <c r="U156" s="362" t="s">
        <v>154</v>
      </c>
      <c r="V156" s="362" t="s">
        <v>154</v>
      </c>
      <c r="W156" s="362" t="s">
        <v>154</v>
      </c>
      <c r="X156" s="362" t="s">
        <v>154</v>
      </c>
      <c r="Y156" s="362" t="s">
        <v>154</v>
      </c>
      <c r="Z156" s="362" t="s">
        <v>154</v>
      </c>
      <c r="AA156" s="362" t="s">
        <v>154</v>
      </c>
      <c r="AB156" s="362" t="s">
        <v>154</v>
      </c>
      <c r="AC156" s="362" t="s">
        <v>154</v>
      </c>
      <c r="AD156" s="362" t="s">
        <v>154</v>
      </c>
      <c r="AE156" s="209"/>
      <c r="AF156" s="220">
        <v>0</v>
      </c>
      <c r="AG156" s="219" t="s">
        <v>308</v>
      </c>
      <c r="AH156" s="219"/>
      <c r="AI156" s="219"/>
      <c r="AJ156" s="219"/>
      <c r="AK156" s="219"/>
      <c r="AL156" s="219"/>
      <c r="AM156" s="219"/>
      <c r="AN156" s="219"/>
      <c r="AO156" s="219"/>
      <c r="AP156" s="164"/>
      <c r="AQ156" s="164"/>
      <c r="AR156" s="164"/>
      <c r="AS156" s="164"/>
      <c r="AT156" s="164"/>
      <c r="AU156" s="164"/>
      <c r="AV156" s="164"/>
      <c r="AW156" s="164"/>
      <c r="AX156" s="164"/>
      <c r="AY156" s="164"/>
      <c r="AZ156" s="164"/>
      <c r="BA156" s="164"/>
      <c r="BB156" s="164"/>
      <c r="BC156" s="164"/>
      <c r="BD156" s="164"/>
      <c r="BE156" s="164"/>
      <c r="BF156" s="164"/>
      <c r="BG156" s="164"/>
      <c r="BH156" s="164"/>
      <c r="BI156" s="164"/>
      <c r="BJ156" s="164"/>
      <c r="BK156" s="164"/>
      <c r="BL156" s="164"/>
      <c r="BM156" s="165"/>
      <c r="BN156" s="251"/>
      <c r="BO156" s="360" t="s">
        <v>837</v>
      </c>
      <c r="BP156" s="360" t="s">
        <v>837</v>
      </c>
      <c r="BQ156" s="360" t="s">
        <v>837</v>
      </c>
      <c r="BR156" s="250"/>
      <c r="BS156" s="360" t="s">
        <v>837</v>
      </c>
      <c r="BT156" s="360" t="s">
        <v>837</v>
      </c>
      <c r="BU156" s="360" t="s">
        <v>837</v>
      </c>
      <c r="BV156" s="360" t="s">
        <v>837</v>
      </c>
      <c r="BW156" s="360" t="s">
        <v>837</v>
      </c>
      <c r="BX156" s="250"/>
    </row>
    <row r="157" spans="3:77" ht="45">
      <c r="C157" s="307"/>
      <c r="D157" s="381"/>
      <c r="E157" s="384"/>
      <c r="F157" s="387"/>
      <c r="G157" s="390"/>
      <c r="H157" s="393"/>
      <c r="I157" s="396"/>
      <c r="J157" s="396"/>
      <c r="K157" s="399"/>
      <c r="L157" s="402"/>
      <c r="M157" s="366"/>
      <c r="N157" s="369"/>
      <c r="O157" s="372"/>
      <c r="P157" s="375"/>
      <c r="Q157" s="378"/>
      <c r="R157" s="363"/>
      <c r="S157" s="363"/>
      <c r="T157" s="363"/>
      <c r="U157" s="363"/>
      <c r="V157" s="363"/>
      <c r="W157" s="363"/>
      <c r="X157" s="363"/>
      <c r="Y157" s="363"/>
      <c r="Z157" s="363"/>
      <c r="AA157" s="363"/>
      <c r="AB157" s="363"/>
      <c r="AC157" s="363"/>
      <c r="AD157" s="363"/>
      <c r="AE157" s="193"/>
      <c r="AF157" s="217" t="s">
        <v>268</v>
      </c>
      <c r="AG157" s="158" t="s">
        <v>240</v>
      </c>
      <c r="AH157" s="300" t="s">
        <v>18</v>
      </c>
      <c r="AI157" s="315" t="s">
        <v>816</v>
      </c>
      <c r="AJ157" s="221" t="s">
        <v>817</v>
      </c>
      <c r="AK157" s="221" t="s">
        <v>818</v>
      </c>
      <c r="AL157" s="221" t="s">
        <v>819</v>
      </c>
      <c r="AM157" s="221" t="s">
        <v>820</v>
      </c>
      <c r="AN157" s="221" t="s">
        <v>821</v>
      </c>
      <c r="AO157" s="221" t="s">
        <v>822</v>
      </c>
      <c r="AP157" s="302" t="s">
        <v>19</v>
      </c>
      <c r="AQ157" s="103">
        <f>SUM(AT157,AV157,AY157,BB157,BE157,BH157,BK157)</f>
        <v>12751.96</v>
      </c>
      <c r="AR157" s="197">
        <f>SUM(AT157,AW157,AZ157,BC157,BF157,BI157,BL157)</f>
        <v>0</v>
      </c>
      <c r="AS157" s="195">
        <f>AQ157-AR157</f>
        <v>12751.96</v>
      </c>
      <c r="AT157" s="311"/>
      <c r="AU157" s="244"/>
      <c r="AV157" s="159">
        <v>0</v>
      </c>
      <c r="AW157" s="311"/>
      <c r="AX157" s="194">
        <f>AV157-AW157</f>
        <v>0</v>
      </c>
      <c r="AY157" s="160">
        <v>0</v>
      </c>
      <c r="AZ157" s="311"/>
      <c r="BA157" s="194">
        <f>AY157-AZ157</f>
        <v>0</v>
      </c>
      <c r="BB157" s="159">
        <v>0</v>
      </c>
      <c r="BC157" s="311"/>
      <c r="BD157" s="194">
        <f>BB157-BC157</f>
        <v>0</v>
      </c>
      <c r="BE157" s="159">
        <v>0</v>
      </c>
      <c r="BF157" s="311"/>
      <c r="BG157" s="194">
        <f>BE157-BF157</f>
        <v>0</v>
      </c>
      <c r="BH157" s="159">
        <v>0</v>
      </c>
      <c r="BI157" s="311"/>
      <c r="BJ157" s="194">
        <f>BH157-BI157</f>
        <v>0</v>
      </c>
      <c r="BK157" s="159">
        <v>12751.96</v>
      </c>
      <c r="BL157" s="311"/>
      <c r="BM157" s="195">
        <f>BK157-BL157</f>
        <v>12751.96</v>
      </c>
      <c r="BN157" s="251">
        <v>0</v>
      </c>
      <c r="BO157" s="360"/>
      <c r="BP157" s="360"/>
      <c r="BQ157" s="360"/>
      <c r="BR157" s="249" t="str">
        <f>AG157 &amp; BN157</f>
        <v>Прибыль направляемая на инвестиции0</v>
      </c>
      <c r="BS157" s="360"/>
      <c r="BT157" s="360"/>
      <c r="BU157" s="360"/>
      <c r="BV157" s="360"/>
      <c r="BW157" s="360"/>
      <c r="BX157" s="249" t="str">
        <f>AG157&amp;AH157</f>
        <v>Прибыль направляемая на инвестициида</v>
      </c>
      <c r="BY157" s="250"/>
    </row>
    <row r="158" spans="3:77" ht="15" customHeight="1">
      <c r="C158" s="307"/>
      <c r="D158" s="381"/>
      <c r="E158" s="384"/>
      <c r="F158" s="387"/>
      <c r="G158" s="390"/>
      <c r="H158" s="393"/>
      <c r="I158" s="396"/>
      <c r="J158" s="396"/>
      <c r="K158" s="399"/>
      <c r="L158" s="402"/>
      <c r="M158" s="366"/>
      <c r="N158" s="370"/>
      <c r="O158" s="373"/>
      <c r="P158" s="376"/>
      <c r="Q158" s="379"/>
      <c r="R158" s="364"/>
      <c r="S158" s="364"/>
      <c r="T158" s="364"/>
      <c r="U158" s="364"/>
      <c r="V158" s="364"/>
      <c r="W158" s="364"/>
      <c r="X158" s="364"/>
      <c r="Y158" s="364"/>
      <c r="Z158" s="364"/>
      <c r="AA158" s="364"/>
      <c r="AB158" s="364"/>
      <c r="AC158" s="364"/>
      <c r="AD158" s="364"/>
      <c r="AE158" s="279" t="s">
        <v>383</v>
      </c>
      <c r="AF158" s="203"/>
      <c r="AG158" s="223" t="s">
        <v>24</v>
      </c>
      <c r="AH158" s="223"/>
      <c r="AI158" s="223"/>
      <c r="AJ158" s="223"/>
      <c r="AK158" s="223"/>
      <c r="AL158" s="223"/>
      <c r="AM158" s="223"/>
      <c r="AN158" s="223"/>
      <c r="AO158" s="223"/>
      <c r="AP158" s="168"/>
      <c r="AQ158" s="169"/>
      <c r="AR158" s="169"/>
      <c r="AS158" s="169"/>
      <c r="AT158" s="169"/>
      <c r="AU158" s="169"/>
      <c r="AV158" s="169"/>
      <c r="AW158" s="169"/>
      <c r="AX158" s="169"/>
      <c r="AY158" s="169"/>
      <c r="AZ158" s="169"/>
      <c r="BA158" s="169"/>
      <c r="BB158" s="169"/>
      <c r="BC158" s="169"/>
      <c r="BD158" s="169"/>
      <c r="BE158" s="169"/>
      <c r="BF158" s="169"/>
      <c r="BG158" s="169"/>
      <c r="BH158" s="169"/>
      <c r="BI158" s="169"/>
      <c r="BJ158" s="169"/>
      <c r="BK158" s="169"/>
      <c r="BL158" s="169"/>
      <c r="BM158" s="170"/>
      <c r="BN158" s="251"/>
      <c r="BO158" s="360"/>
      <c r="BP158" s="360"/>
      <c r="BQ158" s="360"/>
      <c r="BR158" s="250"/>
      <c r="BS158" s="360"/>
      <c r="BT158" s="360"/>
      <c r="BU158" s="360"/>
      <c r="BV158" s="360"/>
      <c r="BW158" s="360"/>
      <c r="BX158" s="250"/>
    </row>
    <row r="159" spans="3:77" ht="15" customHeight="1" thickBot="1">
      <c r="C159" s="308"/>
      <c r="D159" s="382"/>
      <c r="E159" s="385"/>
      <c r="F159" s="388"/>
      <c r="G159" s="391"/>
      <c r="H159" s="394"/>
      <c r="I159" s="397"/>
      <c r="J159" s="397"/>
      <c r="K159" s="400"/>
      <c r="L159" s="403"/>
      <c r="M159" s="367"/>
      <c r="N159" s="280" t="s">
        <v>384</v>
      </c>
      <c r="O159" s="212"/>
      <c r="P159" s="361" t="s">
        <v>154</v>
      </c>
      <c r="Q159" s="361"/>
      <c r="R159" s="171"/>
      <c r="S159" s="171"/>
      <c r="T159" s="166"/>
      <c r="U159" s="166"/>
      <c r="V159" s="166"/>
      <c r="W159" s="166"/>
      <c r="X159" s="166"/>
      <c r="Y159" s="166"/>
      <c r="Z159" s="166"/>
      <c r="AA159" s="166"/>
      <c r="AB159" s="166"/>
      <c r="AC159" s="166"/>
      <c r="AD159" s="166"/>
      <c r="AE159" s="166"/>
      <c r="AF159" s="166"/>
      <c r="AG159" s="166"/>
      <c r="AH159" s="166"/>
      <c r="AI159" s="166"/>
      <c r="AJ159" s="166"/>
      <c r="AK159" s="166"/>
      <c r="AL159" s="166"/>
      <c r="AM159" s="166"/>
      <c r="AN159" s="166"/>
      <c r="AO159" s="166"/>
      <c r="AP159" s="166"/>
      <c r="AQ159" s="166"/>
      <c r="AR159" s="166"/>
      <c r="AS159" s="166"/>
      <c r="AT159" s="166"/>
      <c r="AU159" s="166"/>
      <c r="AV159" s="166"/>
      <c r="AW159" s="166"/>
      <c r="AX159" s="166"/>
      <c r="AY159" s="166"/>
      <c r="AZ159" s="166"/>
      <c r="BA159" s="166"/>
      <c r="BB159" s="166"/>
      <c r="BC159" s="166"/>
      <c r="BD159" s="166"/>
      <c r="BE159" s="166"/>
      <c r="BF159" s="166"/>
      <c r="BG159" s="166"/>
      <c r="BH159" s="166"/>
      <c r="BI159" s="166"/>
      <c r="BJ159" s="166"/>
      <c r="BK159" s="166"/>
      <c r="BL159" s="166"/>
      <c r="BM159" s="167"/>
      <c r="BN159" s="251"/>
      <c r="BO159" s="250"/>
      <c r="BP159" s="250"/>
      <c r="BQ159" s="250"/>
      <c r="BR159" s="250"/>
      <c r="BS159" s="250"/>
      <c r="BT159" s="250"/>
      <c r="BX159" s="250"/>
    </row>
    <row r="160" spans="3:77" ht="11.25" customHeight="1">
      <c r="C160" s="97" t="s">
        <v>827</v>
      </c>
      <c r="D160" s="380" t="s">
        <v>875</v>
      </c>
      <c r="E160" s="383" t="s">
        <v>199</v>
      </c>
      <c r="F160" s="386" t="s">
        <v>210</v>
      </c>
      <c r="G160" s="389" t="s">
        <v>909</v>
      </c>
      <c r="H160" s="392" t="s">
        <v>766</v>
      </c>
      <c r="I160" s="395" t="s">
        <v>766</v>
      </c>
      <c r="J160" s="395" t="s">
        <v>767</v>
      </c>
      <c r="K160" s="398">
        <v>2</v>
      </c>
      <c r="L160" s="401" t="s">
        <v>10</v>
      </c>
      <c r="M160" s="365">
        <v>0</v>
      </c>
      <c r="N160" s="163"/>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c r="BC160" s="161"/>
      <c r="BD160" s="161"/>
      <c r="BE160" s="161"/>
      <c r="BF160" s="161"/>
      <c r="BG160" s="161"/>
      <c r="BH160" s="161"/>
      <c r="BI160" s="161"/>
      <c r="BJ160" s="161"/>
      <c r="BK160" s="161"/>
      <c r="BL160" s="161"/>
      <c r="BM160" s="162"/>
      <c r="BN160" s="251"/>
      <c r="BO160" s="250"/>
      <c r="BP160" s="250"/>
      <c r="BQ160" s="250"/>
      <c r="BR160" s="250"/>
      <c r="BS160" s="250"/>
      <c r="BT160" s="250"/>
      <c r="BX160" s="250"/>
    </row>
    <row r="161" spans="3:77" ht="11.25" customHeight="1">
      <c r="C161" s="307"/>
      <c r="D161" s="381"/>
      <c r="E161" s="384"/>
      <c r="F161" s="387"/>
      <c r="G161" s="390"/>
      <c r="H161" s="393"/>
      <c r="I161" s="396"/>
      <c r="J161" s="396"/>
      <c r="K161" s="399"/>
      <c r="L161" s="402"/>
      <c r="M161" s="366"/>
      <c r="N161" s="368"/>
      <c r="O161" s="371">
        <v>1</v>
      </c>
      <c r="P161" s="374" t="s">
        <v>904</v>
      </c>
      <c r="Q161" s="377"/>
      <c r="R161" s="362" t="s">
        <v>154</v>
      </c>
      <c r="S161" s="362" t="s">
        <v>154</v>
      </c>
      <c r="T161" s="362" t="s">
        <v>154</v>
      </c>
      <c r="U161" s="362" t="s">
        <v>154</v>
      </c>
      <c r="V161" s="362" t="s">
        <v>154</v>
      </c>
      <c r="W161" s="362" t="s">
        <v>154</v>
      </c>
      <c r="X161" s="362" t="s">
        <v>154</v>
      </c>
      <c r="Y161" s="362" t="s">
        <v>154</v>
      </c>
      <c r="Z161" s="362" t="s">
        <v>154</v>
      </c>
      <c r="AA161" s="362" t="s">
        <v>154</v>
      </c>
      <c r="AB161" s="362" t="s">
        <v>154</v>
      </c>
      <c r="AC161" s="362" t="s">
        <v>154</v>
      </c>
      <c r="AD161" s="362" t="s">
        <v>154</v>
      </c>
      <c r="AE161" s="209"/>
      <c r="AF161" s="220">
        <v>0</v>
      </c>
      <c r="AG161" s="219" t="s">
        <v>308</v>
      </c>
      <c r="AH161" s="219"/>
      <c r="AI161" s="219"/>
      <c r="AJ161" s="219"/>
      <c r="AK161" s="219"/>
      <c r="AL161" s="219"/>
      <c r="AM161" s="219"/>
      <c r="AN161" s="219"/>
      <c r="AO161" s="219"/>
      <c r="AP161" s="164"/>
      <c r="AQ161" s="164"/>
      <c r="AR161" s="164"/>
      <c r="AS161" s="164"/>
      <c r="AT161" s="164"/>
      <c r="AU161" s="164"/>
      <c r="AV161" s="164"/>
      <c r="AW161" s="164"/>
      <c r="AX161" s="164"/>
      <c r="AY161" s="164"/>
      <c r="AZ161" s="164"/>
      <c r="BA161" s="164"/>
      <c r="BB161" s="164"/>
      <c r="BC161" s="164"/>
      <c r="BD161" s="164"/>
      <c r="BE161" s="164"/>
      <c r="BF161" s="164"/>
      <c r="BG161" s="164"/>
      <c r="BH161" s="164"/>
      <c r="BI161" s="164"/>
      <c r="BJ161" s="164"/>
      <c r="BK161" s="164"/>
      <c r="BL161" s="164"/>
      <c r="BM161" s="165"/>
      <c r="BN161" s="251"/>
      <c r="BO161" s="360" t="s">
        <v>837</v>
      </c>
      <c r="BP161" s="360" t="s">
        <v>837</v>
      </c>
      <c r="BQ161" s="360" t="s">
        <v>837</v>
      </c>
      <c r="BR161" s="250"/>
      <c r="BS161" s="360" t="s">
        <v>837</v>
      </c>
      <c r="BT161" s="360" t="s">
        <v>837</v>
      </c>
      <c r="BU161" s="360" t="s">
        <v>837</v>
      </c>
      <c r="BV161" s="360" t="s">
        <v>837</v>
      </c>
      <c r="BW161" s="360" t="s">
        <v>837</v>
      </c>
      <c r="BX161" s="250"/>
    </row>
    <row r="162" spans="3:77" ht="45">
      <c r="C162" s="307"/>
      <c r="D162" s="381"/>
      <c r="E162" s="384"/>
      <c r="F162" s="387"/>
      <c r="G162" s="390"/>
      <c r="H162" s="393"/>
      <c r="I162" s="396"/>
      <c r="J162" s="396"/>
      <c r="K162" s="399"/>
      <c r="L162" s="402"/>
      <c r="M162" s="366"/>
      <c r="N162" s="369"/>
      <c r="O162" s="372"/>
      <c r="P162" s="375"/>
      <c r="Q162" s="378"/>
      <c r="R162" s="363"/>
      <c r="S162" s="363"/>
      <c r="T162" s="363"/>
      <c r="U162" s="363"/>
      <c r="V162" s="363"/>
      <c r="W162" s="363"/>
      <c r="X162" s="363"/>
      <c r="Y162" s="363"/>
      <c r="Z162" s="363"/>
      <c r="AA162" s="363"/>
      <c r="AB162" s="363"/>
      <c r="AC162" s="363"/>
      <c r="AD162" s="363"/>
      <c r="AE162" s="193"/>
      <c r="AF162" s="217" t="s">
        <v>268</v>
      </c>
      <c r="AG162" s="158" t="s">
        <v>240</v>
      </c>
      <c r="AH162" s="300" t="s">
        <v>18</v>
      </c>
      <c r="AI162" s="315" t="s">
        <v>816</v>
      </c>
      <c r="AJ162" s="221" t="s">
        <v>817</v>
      </c>
      <c r="AK162" s="221" t="s">
        <v>818</v>
      </c>
      <c r="AL162" s="221" t="s">
        <v>819</v>
      </c>
      <c r="AM162" s="221" t="s">
        <v>820</v>
      </c>
      <c r="AN162" s="221" t="s">
        <v>821</v>
      </c>
      <c r="AO162" s="221" t="s">
        <v>822</v>
      </c>
      <c r="AP162" s="302" t="s">
        <v>19</v>
      </c>
      <c r="AQ162" s="103">
        <f>SUM(AT162,AV162,AY162,BB162,BE162,BH162,BK162)</f>
        <v>11425.54</v>
      </c>
      <c r="AR162" s="197">
        <f>SUM(AT162,AW162,AZ162,BC162,BF162,BI162,BL162)</f>
        <v>0</v>
      </c>
      <c r="AS162" s="195">
        <f>AQ162-AR162</f>
        <v>11425.54</v>
      </c>
      <c r="AT162" s="311"/>
      <c r="AU162" s="244"/>
      <c r="AV162" s="159">
        <v>0</v>
      </c>
      <c r="AW162" s="311"/>
      <c r="AX162" s="194">
        <f>AV162-AW162</f>
        <v>0</v>
      </c>
      <c r="AY162" s="160">
        <v>0</v>
      </c>
      <c r="AZ162" s="311"/>
      <c r="BA162" s="194">
        <f>AY162-AZ162</f>
        <v>0</v>
      </c>
      <c r="BB162" s="159">
        <v>0</v>
      </c>
      <c r="BC162" s="311"/>
      <c r="BD162" s="194">
        <f>BB162-BC162</f>
        <v>0</v>
      </c>
      <c r="BE162" s="159">
        <v>0</v>
      </c>
      <c r="BF162" s="311"/>
      <c r="BG162" s="194">
        <f>BE162-BF162</f>
        <v>0</v>
      </c>
      <c r="BH162" s="159">
        <v>0</v>
      </c>
      <c r="BI162" s="311"/>
      <c r="BJ162" s="194">
        <f>BH162-BI162</f>
        <v>0</v>
      </c>
      <c r="BK162" s="159">
        <v>11425.54</v>
      </c>
      <c r="BL162" s="311"/>
      <c r="BM162" s="195">
        <f>BK162-BL162</f>
        <v>11425.54</v>
      </c>
      <c r="BN162" s="251">
        <v>0</v>
      </c>
      <c r="BO162" s="360"/>
      <c r="BP162" s="360"/>
      <c r="BQ162" s="360"/>
      <c r="BR162" s="249" t="str">
        <f>AG162 &amp; BN162</f>
        <v>Прибыль направляемая на инвестиции0</v>
      </c>
      <c r="BS162" s="360"/>
      <c r="BT162" s="360"/>
      <c r="BU162" s="360"/>
      <c r="BV162" s="360"/>
      <c r="BW162" s="360"/>
      <c r="BX162" s="249" t="str">
        <f>AG162&amp;AH162</f>
        <v>Прибыль направляемая на инвестициида</v>
      </c>
      <c r="BY162" s="250"/>
    </row>
    <row r="163" spans="3:77" ht="15" customHeight="1">
      <c r="C163" s="307"/>
      <c r="D163" s="381"/>
      <c r="E163" s="384"/>
      <c r="F163" s="387"/>
      <c r="G163" s="390"/>
      <c r="H163" s="393"/>
      <c r="I163" s="396"/>
      <c r="J163" s="396"/>
      <c r="K163" s="399"/>
      <c r="L163" s="402"/>
      <c r="M163" s="366"/>
      <c r="N163" s="370"/>
      <c r="O163" s="373"/>
      <c r="P163" s="376"/>
      <c r="Q163" s="379"/>
      <c r="R163" s="364"/>
      <c r="S163" s="364"/>
      <c r="T163" s="364"/>
      <c r="U163" s="364"/>
      <c r="V163" s="364"/>
      <c r="W163" s="364"/>
      <c r="X163" s="364"/>
      <c r="Y163" s="364"/>
      <c r="Z163" s="364"/>
      <c r="AA163" s="364"/>
      <c r="AB163" s="364"/>
      <c r="AC163" s="364"/>
      <c r="AD163" s="364"/>
      <c r="AE163" s="279" t="s">
        <v>383</v>
      </c>
      <c r="AF163" s="203"/>
      <c r="AG163" s="223" t="s">
        <v>24</v>
      </c>
      <c r="AH163" s="223"/>
      <c r="AI163" s="223"/>
      <c r="AJ163" s="223"/>
      <c r="AK163" s="223"/>
      <c r="AL163" s="223"/>
      <c r="AM163" s="223"/>
      <c r="AN163" s="223"/>
      <c r="AO163" s="223"/>
      <c r="AP163" s="168"/>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70"/>
      <c r="BN163" s="251"/>
      <c r="BO163" s="360"/>
      <c r="BP163" s="360"/>
      <c r="BQ163" s="360"/>
      <c r="BR163" s="250"/>
      <c r="BS163" s="360"/>
      <c r="BT163" s="360"/>
      <c r="BU163" s="360"/>
      <c r="BV163" s="360"/>
      <c r="BW163" s="360"/>
      <c r="BX163" s="250"/>
    </row>
    <row r="164" spans="3:77" ht="15" customHeight="1" thickBot="1">
      <c r="C164" s="308"/>
      <c r="D164" s="382"/>
      <c r="E164" s="385"/>
      <c r="F164" s="388"/>
      <c r="G164" s="391"/>
      <c r="H164" s="394"/>
      <c r="I164" s="397"/>
      <c r="J164" s="397"/>
      <c r="K164" s="400"/>
      <c r="L164" s="403"/>
      <c r="M164" s="367"/>
      <c r="N164" s="280" t="s">
        <v>384</v>
      </c>
      <c r="O164" s="212"/>
      <c r="P164" s="361" t="s">
        <v>154</v>
      </c>
      <c r="Q164" s="361"/>
      <c r="R164" s="171"/>
      <c r="S164" s="171"/>
      <c r="T164" s="166"/>
      <c r="U164" s="166"/>
      <c r="V164" s="166"/>
      <c r="W164" s="166"/>
      <c r="X164" s="166"/>
      <c r="Y164" s="166"/>
      <c r="Z164" s="166"/>
      <c r="AA164" s="166"/>
      <c r="AB164" s="166"/>
      <c r="AC164" s="166"/>
      <c r="AD164" s="166"/>
      <c r="AE164" s="166"/>
      <c r="AF164" s="166"/>
      <c r="AG164" s="166"/>
      <c r="AH164" s="166"/>
      <c r="AI164" s="166"/>
      <c r="AJ164" s="166"/>
      <c r="AK164" s="166"/>
      <c r="AL164" s="166"/>
      <c r="AM164" s="166"/>
      <c r="AN164" s="166"/>
      <c r="AO164" s="166"/>
      <c r="AP164" s="166"/>
      <c r="AQ164" s="166"/>
      <c r="AR164" s="166"/>
      <c r="AS164" s="166"/>
      <c r="AT164" s="166"/>
      <c r="AU164" s="166"/>
      <c r="AV164" s="166"/>
      <c r="AW164" s="166"/>
      <c r="AX164" s="166"/>
      <c r="AY164" s="166"/>
      <c r="AZ164" s="166"/>
      <c r="BA164" s="166"/>
      <c r="BB164" s="166"/>
      <c r="BC164" s="166"/>
      <c r="BD164" s="166"/>
      <c r="BE164" s="166"/>
      <c r="BF164" s="166"/>
      <c r="BG164" s="166"/>
      <c r="BH164" s="166"/>
      <c r="BI164" s="166"/>
      <c r="BJ164" s="166"/>
      <c r="BK164" s="166"/>
      <c r="BL164" s="166"/>
      <c r="BM164" s="167"/>
      <c r="BN164" s="251"/>
      <c r="BO164" s="250"/>
      <c r="BP164" s="250"/>
      <c r="BQ164" s="250"/>
      <c r="BR164" s="250"/>
      <c r="BS164" s="250"/>
      <c r="BT164" s="250"/>
      <c r="BX164" s="250"/>
    </row>
    <row r="165" spans="3:77" ht="11.25" customHeight="1">
      <c r="C165" s="97" t="s">
        <v>827</v>
      </c>
      <c r="D165" s="380" t="s">
        <v>877</v>
      </c>
      <c r="E165" s="383" t="s">
        <v>199</v>
      </c>
      <c r="F165" s="386" t="s">
        <v>210</v>
      </c>
      <c r="G165" s="389" t="s">
        <v>910</v>
      </c>
      <c r="H165" s="392" t="s">
        <v>766</v>
      </c>
      <c r="I165" s="395" t="s">
        <v>766</v>
      </c>
      <c r="J165" s="395" t="s">
        <v>767</v>
      </c>
      <c r="K165" s="398">
        <v>4</v>
      </c>
      <c r="L165" s="401" t="s">
        <v>5</v>
      </c>
      <c r="M165" s="365">
        <v>0</v>
      </c>
      <c r="N165" s="163"/>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c r="BC165" s="161"/>
      <c r="BD165" s="161"/>
      <c r="BE165" s="161"/>
      <c r="BF165" s="161"/>
      <c r="BG165" s="161"/>
      <c r="BH165" s="161"/>
      <c r="BI165" s="161"/>
      <c r="BJ165" s="161"/>
      <c r="BK165" s="161"/>
      <c r="BL165" s="161"/>
      <c r="BM165" s="162"/>
      <c r="BN165" s="251"/>
      <c r="BO165" s="250"/>
      <c r="BP165" s="250"/>
      <c r="BQ165" s="250"/>
      <c r="BR165" s="250"/>
      <c r="BS165" s="250"/>
      <c r="BT165" s="250"/>
      <c r="BX165" s="250"/>
    </row>
    <row r="166" spans="3:77" ht="11.25" customHeight="1">
      <c r="C166" s="307"/>
      <c r="D166" s="381"/>
      <c r="E166" s="384"/>
      <c r="F166" s="387"/>
      <c r="G166" s="390"/>
      <c r="H166" s="393"/>
      <c r="I166" s="396"/>
      <c r="J166" s="396"/>
      <c r="K166" s="399"/>
      <c r="L166" s="402"/>
      <c r="M166" s="366"/>
      <c r="N166" s="368"/>
      <c r="O166" s="371">
        <v>1</v>
      </c>
      <c r="P166" s="374" t="s">
        <v>904</v>
      </c>
      <c r="Q166" s="377"/>
      <c r="R166" s="362" t="s">
        <v>154</v>
      </c>
      <c r="S166" s="362" t="s">
        <v>154</v>
      </c>
      <c r="T166" s="362" t="s">
        <v>154</v>
      </c>
      <c r="U166" s="362" t="s">
        <v>154</v>
      </c>
      <c r="V166" s="362" t="s">
        <v>154</v>
      </c>
      <c r="W166" s="362" t="s">
        <v>154</v>
      </c>
      <c r="X166" s="362" t="s">
        <v>154</v>
      </c>
      <c r="Y166" s="362" t="s">
        <v>154</v>
      </c>
      <c r="Z166" s="362" t="s">
        <v>154</v>
      </c>
      <c r="AA166" s="362" t="s">
        <v>154</v>
      </c>
      <c r="AB166" s="362" t="s">
        <v>154</v>
      </c>
      <c r="AC166" s="362" t="s">
        <v>154</v>
      </c>
      <c r="AD166" s="362" t="s">
        <v>154</v>
      </c>
      <c r="AE166" s="209"/>
      <c r="AF166" s="220">
        <v>0</v>
      </c>
      <c r="AG166" s="219" t="s">
        <v>308</v>
      </c>
      <c r="AH166" s="219"/>
      <c r="AI166" s="219"/>
      <c r="AJ166" s="219"/>
      <c r="AK166" s="219"/>
      <c r="AL166" s="219"/>
      <c r="AM166" s="219"/>
      <c r="AN166" s="219"/>
      <c r="AO166" s="219"/>
      <c r="AP166" s="164"/>
      <c r="AQ166" s="164"/>
      <c r="AR166" s="164"/>
      <c r="AS166" s="164"/>
      <c r="AT166" s="164"/>
      <c r="AU166" s="164"/>
      <c r="AV166" s="164"/>
      <c r="AW166" s="164"/>
      <c r="AX166" s="164"/>
      <c r="AY166" s="164"/>
      <c r="AZ166" s="164"/>
      <c r="BA166" s="164"/>
      <c r="BB166" s="164"/>
      <c r="BC166" s="164"/>
      <c r="BD166" s="164"/>
      <c r="BE166" s="164"/>
      <c r="BF166" s="164"/>
      <c r="BG166" s="164"/>
      <c r="BH166" s="164"/>
      <c r="BI166" s="164"/>
      <c r="BJ166" s="164"/>
      <c r="BK166" s="164"/>
      <c r="BL166" s="164"/>
      <c r="BM166" s="165"/>
      <c r="BN166" s="251"/>
      <c r="BO166" s="360" t="s">
        <v>837</v>
      </c>
      <c r="BP166" s="360" t="s">
        <v>837</v>
      </c>
      <c r="BQ166" s="360" t="s">
        <v>837</v>
      </c>
      <c r="BR166" s="250"/>
      <c r="BS166" s="360" t="s">
        <v>837</v>
      </c>
      <c r="BT166" s="360" t="s">
        <v>837</v>
      </c>
      <c r="BU166" s="360" t="s">
        <v>837</v>
      </c>
      <c r="BV166" s="360" t="s">
        <v>837</v>
      </c>
      <c r="BW166" s="360" t="s">
        <v>837</v>
      </c>
      <c r="BX166" s="250"/>
    </row>
    <row r="167" spans="3:77" ht="45">
      <c r="C167" s="307"/>
      <c r="D167" s="381"/>
      <c r="E167" s="384"/>
      <c r="F167" s="387"/>
      <c r="G167" s="390"/>
      <c r="H167" s="393"/>
      <c r="I167" s="396"/>
      <c r="J167" s="396"/>
      <c r="K167" s="399"/>
      <c r="L167" s="402"/>
      <c r="M167" s="366"/>
      <c r="N167" s="369"/>
      <c r="O167" s="372"/>
      <c r="P167" s="375"/>
      <c r="Q167" s="378"/>
      <c r="R167" s="363"/>
      <c r="S167" s="363"/>
      <c r="T167" s="363"/>
      <c r="U167" s="363"/>
      <c r="V167" s="363"/>
      <c r="W167" s="363"/>
      <c r="X167" s="363"/>
      <c r="Y167" s="363"/>
      <c r="Z167" s="363"/>
      <c r="AA167" s="363"/>
      <c r="AB167" s="363"/>
      <c r="AC167" s="363"/>
      <c r="AD167" s="363"/>
      <c r="AE167" s="193"/>
      <c r="AF167" s="217" t="s">
        <v>268</v>
      </c>
      <c r="AG167" s="158" t="s">
        <v>240</v>
      </c>
      <c r="AH167" s="300" t="s">
        <v>18</v>
      </c>
      <c r="AI167" s="315" t="s">
        <v>816</v>
      </c>
      <c r="AJ167" s="221" t="s">
        <v>817</v>
      </c>
      <c r="AK167" s="221" t="s">
        <v>818</v>
      </c>
      <c r="AL167" s="221" t="s">
        <v>819</v>
      </c>
      <c r="AM167" s="221" t="s">
        <v>820</v>
      </c>
      <c r="AN167" s="221" t="s">
        <v>821</v>
      </c>
      <c r="AO167" s="221" t="s">
        <v>822</v>
      </c>
      <c r="AP167" s="302" t="s">
        <v>19</v>
      </c>
      <c r="AQ167" s="103">
        <f>SUM(AT167,AV167,AY167,BB167,BE167,BH167,BK167)</f>
        <v>16102.3</v>
      </c>
      <c r="AR167" s="197">
        <f>SUM(AT167,AW167,AZ167,BC167,BF167,BI167,BL167)</f>
        <v>0</v>
      </c>
      <c r="AS167" s="195">
        <f>AQ167-AR167</f>
        <v>16102.3</v>
      </c>
      <c r="AT167" s="311"/>
      <c r="AU167" s="244"/>
      <c r="AV167" s="159">
        <v>2658.64</v>
      </c>
      <c r="AW167" s="311"/>
      <c r="AX167" s="194">
        <f>AV167-AW167</f>
        <v>2658.64</v>
      </c>
      <c r="AY167" s="160">
        <v>0</v>
      </c>
      <c r="AZ167" s="311"/>
      <c r="BA167" s="194">
        <f>AY167-AZ167</f>
        <v>0</v>
      </c>
      <c r="BB167" s="159">
        <v>13443.66</v>
      </c>
      <c r="BC167" s="311"/>
      <c r="BD167" s="194">
        <f>BB167-BC167</f>
        <v>13443.66</v>
      </c>
      <c r="BE167" s="159">
        <v>0</v>
      </c>
      <c r="BF167" s="311"/>
      <c r="BG167" s="194">
        <f>BE167-BF167</f>
        <v>0</v>
      </c>
      <c r="BH167" s="159">
        <v>0</v>
      </c>
      <c r="BI167" s="311"/>
      <c r="BJ167" s="194">
        <f>BH167-BI167</f>
        <v>0</v>
      </c>
      <c r="BK167" s="159">
        <v>0</v>
      </c>
      <c r="BL167" s="311"/>
      <c r="BM167" s="195">
        <f>BK167-BL167</f>
        <v>0</v>
      </c>
      <c r="BN167" s="251">
        <v>0</v>
      </c>
      <c r="BO167" s="360"/>
      <c r="BP167" s="360"/>
      <c r="BQ167" s="360"/>
      <c r="BR167" s="249" t="str">
        <f>AG167 &amp; BN167</f>
        <v>Прибыль направляемая на инвестиции0</v>
      </c>
      <c r="BS167" s="360"/>
      <c r="BT167" s="360"/>
      <c r="BU167" s="360"/>
      <c r="BV167" s="360"/>
      <c r="BW167" s="360"/>
      <c r="BX167" s="249" t="str">
        <f>AG167&amp;AH167</f>
        <v>Прибыль направляемая на инвестициида</v>
      </c>
      <c r="BY167" s="250"/>
    </row>
    <row r="168" spans="3:77" ht="45">
      <c r="C168" s="97"/>
      <c r="D168" s="381"/>
      <c r="E168" s="384"/>
      <c r="F168" s="387"/>
      <c r="G168" s="390"/>
      <c r="H168" s="393"/>
      <c r="I168" s="396"/>
      <c r="J168" s="396"/>
      <c r="K168" s="399"/>
      <c r="L168" s="402"/>
      <c r="M168" s="366"/>
      <c r="N168" s="369"/>
      <c r="O168" s="372"/>
      <c r="P168" s="375"/>
      <c r="Q168" s="378"/>
      <c r="R168" s="363"/>
      <c r="S168" s="363"/>
      <c r="T168" s="363"/>
      <c r="U168" s="363"/>
      <c r="V168" s="363"/>
      <c r="W168" s="363"/>
      <c r="X168" s="363"/>
      <c r="Y168" s="363"/>
      <c r="Z168" s="363"/>
      <c r="AA168" s="363"/>
      <c r="AB168" s="363"/>
      <c r="AC168" s="363"/>
      <c r="AD168" s="363"/>
      <c r="AE168" s="324" t="s">
        <v>827</v>
      </c>
      <c r="AF168" s="217" t="s">
        <v>118</v>
      </c>
      <c r="AG168" s="196" t="s">
        <v>226</v>
      </c>
      <c r="AH168" s="302" t="s">
        <v>18</v>
      </c>
      <c r="AI168" s="315" t="s">
        <v>816</v>
      </c>
      <c r="AJ168" s="221" t="s">
        <v>817</v>
      </c>
      <c r="AK168" s="221" t="s">
        <v>818</v>
      </c>
      <c r="AL168" s="221" t="s">
        <v>819</v>
      </c>
      <c r="AM168" s="221" t="s">
        <v>820</v>
      </c>
      <c r="AN168" s="221" t="s">
        <v>821</v>
      </c>
      <c r="AO168" s="221" t="s">
        <v>822</v>
      </c>
      <c r="AP168" s="302" t="s">
        <v>19</v>
      </c>
      <c r="AQ168" s="195">
        <f>SUM(AT168,AV168,AY168,BB168,BE168,BH168,BK168)</f>
        <v>16838.03</v>
      </c>
      <c r="AR168" s="197">
        <f>SUM(AT168,AW168,AZ168,BC168,BF168,BI168,BL168)</f>
        <v>0</v>
      </c>
      <c r="AS168" s="195">
        <f>AQ168-AR168</f>
        <v>16838.03</v>
      </c>
      <c r="AT168" s="314"/>
      <c r="AU168" s="241"/>
      <c r="AV168" s="198"/>
      <c r="AW168" s="312"/>
      <c r="AX168" s="199">
        <f>AV168-AW168</f>
        <v>0</v>
      </c>
      <c r="AY168" s="173">
        <v>16838.03</v>
      </c>
      <c r="AZ168" s="312"/>
      <c r="BA168" s="199">
        <f>AY168-AZ168</f>
        <v>16838.03</v>
      </c>
      <c r="BB168" s="198">
        <v>0</v>
      </c>
      <c r="BC168" s="312"/>
      <c r="BD168" s="199">
        <f>BB168-BC168</f>
        <v>0</v>
      </c>
      <c r="BE168" s="198">
        <v>0</v>
      </c>
      <c r="BF168" s="312"/>
      <c r="BG168" s="199">
        <f>BE168-BF168</f>
        <v>0</v>
      </c>
      <c r="BH168" s="198">
        <v>0</v>
      </c>
      <c r="BI168" s="312"/>
      <c r="BJ168" s="199">
        <f>BH168-BI168</f>
        <v>0</v>
      </c>
      <c r="BK168" s="198">
        <v>0</v>
      </c>
      <c r="BL168" s="312"/>
      <c r="BM168" s="195">
        <f>BK168-BL168</f>
        <v>0</v>
      </c>
      <c r="BN168" s="251">
        <v>0</v>
      </c>
      <c r="BO168" s="360"/>
      <c r="BP168" s="360"/>
      <c r="BQ168" s="360"/>
      <c r="BR168" s="249" t="str">
        <f>AG168 &amp; BN168</f>
        <v>Кредиты0</v>
      </c>
      <c r="BS168" s="360"/>
      <c r="BT168" s="360"/>
      <c r="BU168" s="360"/>
      <c r="BV168" s="360"/>
      <c r="BW168" s="360"/>
      <c r="BX168" s="249" t="str">
        <f>AG168&amp;AH168</f>
        <v>Кредитыда</v>
      </c>
      <c r="BY168" s="250"/>
    </row>
    <row r="169" spans="3:77" ht="45">
      <c r="C169" s="97"/>
      <c r="D169" s="381"/>
      <c r="E169" s="384"/>
      <c r="F169" s="387"/>
      <c r="G169" s="390"/>
      <c r="H169" s="393"/>
      <c r="I169" s="396"/>
      <c r="J169" s="396"/>
      <c r="K169" s="399"/>
      <c r="L169" s="402"/>
      <c r="M169" s="366"/>
      <c r="N169" s="369"/>
      <c r="O169" s="372"/>
      <c r="P169" s="375"/>
      <c r="Q169" s="378"/>
      <c r="R169" s="363"/>
      <c r="S169" s="363"/>
      <c r="T169" s="363"/>
      <c r="U169" s="363"/>
      <c r="V169" s="363"/>
      <c r="W169" s="363"/>
      <c r="X169" s="363"/>
      <c r="Y169" s="363"/>
      <c r="Z169" s="363"/>
      <c r="AA169" s="363"/>
      <c r="AB169" s="363"/>
      <c r="AC169" s="363"/>
      <c r="AD169" s="363"/>
      <c r="AE169" s="324" t="s">
        <v>827</v>
      </c>
      <c r="AF169" s="217" t="s">
        <v>119</v>
      </c>
      <c r="AG169" s="196" t="s">
        <v>221</v>
      </c>
      <c r="AH169" s="302" t="s">
        <v>18</v>
      </c>
      <c r="AI169" s="315" t="s">
        <v>816</v>
      </c>
      <c r="AJ169" s="221" t="s">
        <v>817</v>
      </c>
      <c r="AK169" s="221" t="s">
        <v>818</v>
      </c>
      <c r="AL169" s="221" t="s">
        <v>819</v>
      </c>
      <c r="AM169" s="221" t="s">
        <v>820</v>
      </c>
      <c r="AN169" s="221" t="s">
        <v>821</v>
      </c>
      <c r="AO169" s="221" t="s">
        <v>822</v>
      </c>
      <c r="AP169" s="302" t="s">
        <v>19</v>
      </c>
      <c r="AQ169" s="195">
        <f>SUM(AT169,AV169,AY169,BB169,BE169,BH169,BK169)</f>
        <v>20232.395</v>
      </c>
      <c r="AR169" s="197">
        <f>SUM(AT169,AW169,AZ169,BC169,BF169,BI169,BL169)</f>
        <v>0</v>
      </c>
      <c r="AS169" s="195">
        <f>AQ169-AR169</f>
        <v>20232.395</v>
      </c>
      <c r="AT169" s="314"/>
      <c r="AU169" s="241"/>
      <c r="AV169" s="198"/>
      <c r="AW169" s="312"/>
      <c r="AX169" s="199">
        <f>AV169-AW169</f>
        <v>0</v>
      </c>
      <c r="AY169" s="173"/>
      <c r="AZ169" s="312"/>
      <c r="BA169" s="199">
        <f>AY169-AZ169</f>
        <v>0</v>
      </c>
      <c r="BB169" s="198">
        <v>3394.37</v>
      </c>
      <c r="BC169" s="312"/>
      <c r="BD169" s="199">
        <f>BB169-BC169</f>
        <v>3394.37</v>
      </c>
      <c r="BE169" s="198">
        <v>16838.025000000001</v>
      </c>
      <c r="BF169" s="312"/>
      <c r="BG169" s="199">
        <f>BE169-BF169</f>
        <v>16838.025000000001</v>
      </c>
      <c r="BH169" s="198">
        <v>0</v>
      </c>
      <c r="BI169" s="312"/>
      <c r="BJ169" s="199">
        <f>BH169-BI169</f>
        <v>0</v>
      </c>
      <c r="BK169" s="198">
        <v>0</v>
      </c>
      <c r="BL169" s="312"/>
      <c r="BM169" s="195">
        <f>BK169-BL169</f>
        <v>0</v>
      </c>
      <c r="BN169" s="251">
        <v>0</v>
      </c>
      <c r="BO169" s="360"/>
      <c r="BP169" s="360"/>
      <c r="BQ169" s="360"/>
      <c r="BR169" s="249" t="str">
        <f>AG169 &amp; BN169</f>
        <v>Амортизационные отчисления0</v>
      </c>
      <c r="BS169" s="360"/>
      <c r="BT169" s="360"/>
      <c r="BU169" s="360"/>
      <c r="BV169" s="360"/>
      <c r="BW169" s="360"/>
      <c r="BX169" s="249" t="str">
        <f>AG169&amp;AH169</f>
        <v>Амортизационные отчисленияда</v>
      </c>
      <c r="BY169" s="250"/>
    </row>
    <row r="170" spans="3:77" ht="15" customHeight="1">
      <c r="C170" s="307"/>
      <c r="D170" s="381"/>
      <c r="E170" s="384"/>
      <c r="F170" s="387"/>
      <c r="G170" s="390"/>
      <c r="H170" s="393"/>
      <c r="I170" s="396"/>
      <c r="J170" s="396"/>
      <c r="K170" s="399"/>
      <c r="L170" s="402"/>
      <c r="M170" s="366"/>
      <c r="N170" s="370"/>
      <c r="O170" s="373"/>
      <c r="P170" s="376"/>
      <c r="Q170" s="379"/>
      <c r="R170" s="364"/>
      <c r="S170" s="364"/>
      <c r="T170" s="364"/>
      <c r="U170" s="364"/>
      <c r="V170" s="364"/>
      <c r="W170" s="364"/>
      <c r="X170" s="364"/>
      <c r="Y170" s="364"/>
      <c r="Z170" s="364"/>
      <c r="AA170" s="364"/>
      <c r="AB170" s="364"/>
      <c r="AC170" s="364"/>
      <c r="AD170" s="364"/>
      <c r="AE170" s="279" t="s">
        <v>383</v>
      </c>
      <c r="AF170" s="203"/>
      <c r="AG170" s="223" t="s">
        <v>24</v>
      </c>
      <c r="AH170" s="223"/>
      <c r="AI170" s="223"/>
      <c r="AJ170" s="223"/>
      <c r="AK170" s="223"/>
      <c r="AL170" s="223"/>
      <c r="AM170" s="223"/>
      <c r="AN170" s="223"/>
      <c r="AO170" s="223"/>
      <c r="AP170" s="168"/>
      <c r="AQ170" s="169"/>
      <c r="AR170" s="169"/>
      <c r="AS170" s="169"/>
      <c r="AT170" s="169"/>
      <c r="AU170" s="169"/>
      <c r="AV170" s="169"/>
      <c r="AW170" s="169"/>
      <c r="AX170" s="169"/>
      <c r="AY170" s="169"/>
      <c r="AZ170" s="169"/>
      <c r="BA170" s="169"/>
      <c r="BB170" s="169"/>
      <c r="BC170" s="169"/>
      <c r="BD170" s="169"/>
      <c r="BE170" s="169"/>
      <c r="BF170" s="169"/>
      <c r="BG170" s="169"/>
      <c r="BH170" s="169"/>
      <c r="BI170" s="169"/>
      <c r="BJ170" s="169"/>
      <c r="BK170" s="169"/>
      <c r="BL170" s="169"/>
      <c r="BM170" s="170"/>
      <c r="BN170" s="251"/>
      <c r="BO170" s="360"/>
      <c r="BP170" s="360"/>
      <c r="BQ170" s="360"/>
      <c r="BR170" s="250"/>
      <c r="BS170" s="360"/>
      <c r="BT170" s="360"/>
      <c r="BU170" s="360"/>
      <c r="BV170" s="360"/>
      <c r="BW170" s="360"/>
      <c r="BX170" s="250"/>
    </row>
    <row r="171" spans="3:77" ht="15" customHeight="1" thickBot="1">
      <c r="C171" s="308"/>
      <c r="D171" s="382"/>
      <c r="E171" s="385"/>
      <c r="F171" s="388"/>
      <c r="G171" s="391"/>
      <c r="H171" s="394"/>
      <c r="I171" s="397"/>
      <c r="J171" s="397"/>
      <c r="K171" s="400"/>
      <c r="L171" s="403"/>
      <c r="M171" s="367"/>
      <c r="N171" s="280" t="s">
        <v>384</v>
      </c>
      <c r="O171" s="212"/>
      <c r="P171" s="361" t="s">
        <v>154</v>
      </c>
      <c r="Q171" s="361"/>
      <c r="R171" s="171"/>
      <c r="S171" s="171"/>
      <c r="T171" s="166"/>
      <c r="U171" s="166"/>
      <c r="V171" s="166"/>
      <c r="W171" s="166"/>
      <c r="X171" s="166"/>
      <c r="Y171" s="166"/>
      <c r="Z171" s="166"/>
      <c r="AA171" s="166"/>
      <c r="AB171" s="166"/>
      <c r="AC171" s="166"/>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6"/>
      <c r="AZ171" s="166"/>
      <c r="BA171" s="166"/>
      <c r="BB171" s="166"/>
      <c r="BC171" s="166"/>
      <c r="BD171" s="166"/>
      <c r="BE171" s="166"/>
      <c r="BF171" s="166"/>
      <c r="BG171" s="166"/>
      <c r="BH171" s="166"/>
      <c r="BI171" s="166"/>
      <c r="BJ171" s="166"/>
      <c r="BK171" s="166"/>
      <c r="BL171" s="166"/>
      <c r="BM171" s="167"/>
      <c r="BN171" s="251"/>
      <c r="BO171" s="250"/>
      <c r="BP171" s="250"/>
      <c r="BQ171" s="250"/>
      <c r="BR171" s="250"/>
      <c r="BS171" s="250"/>
      <c r="BT171" s="250"/>
      <c r="BX171" s="250"/>
    </row>
    <row r="172" spans="3:77" ht="11.25" customHeight="1">
      <c r="C172" s="97" t="s">
        <v>827</v>
      </c>
      <c r="D172" s="380" t="s">
        <v>879</v>
      </c>
      <c r="E172" s="383" t="s">
        <v>199</v>
      </c>
      <c r="F172" s="386" t="s">
        <v>210</v>
      </c>
      <c r="G172" s="389" t="s">
        <v>911</v>
      </c>
      <c r="H172" s="392" t="s">
        <v>766</v>
      </c>
      <c r="I172" s="395" t="s">
        <v>766</v>
      </c>
      <c r="J172" s="395" t="s">
        <v>767</v>
      </c>
      <c r="K172" s="398">
        <v>4</v>
      </c>
      <c r="L172" s="401" t="s">
        <v>5</v>
      </c>
      <c r="M172" s="365">
        <v>0</v>
      </c>
      <c r="N172" s="163"/>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1"/>
      <c r="AR172" s="161"/>
      <c r="AS172" s="161"/>
      <c r="AT172" s="161"/>
      <c r="AU172" s="161"/>
      <c r="AV172" s="161"/>
      <c r="AW172" s="161"/>
      <c r="AX172" s="161"/>
      <c r="AY172" s="161"/>
      <c r="AZ172" s="161"/>
      <c r="BA172" s="161"/>
      <c r="BB172" s="161"/>
      <c r="BC172" s="161"/>
      <c r="BD172" s="161"/>
      <c r="BE172" s="161"/>
      <c r="BF172" s="161"/>
      <c r="BG172" s="161"/>
      <c r="BH172" s="161"/>
      <c r="BI172" s="161"/>
      <c r="BJ172" s="161"/>
      <c r="BK172" s="161"/>
      <c r="BL172" s="161"/>
      <c r="BM172" s="162"/>
      <c r="BN172" s="251"/>
      <c r="BO172" s="250"/>
      <c r="BP172" s="250"/>
      <c r="BQ172" s="250"/>
      <c r="BR172" s="250"/>
      <c r="BS172" s="250"/>
      <c r="BT172" s="250"/>
      <c r="BX172" s="250"/>
    </row>
    <row r="173" spans="3:77" ht="11.25" customHeight="1">
      <c r="C173" s="307"/>
      <c r="D173" s="381"/>
      <c r="E173" s="384"/>
      <c r="F173" s="387"/>
      <c r="G173" s="390"/>
      <c r="H173" s="393"/>
      <c r="I173" s="396"/>
      <c r="J173" s="396"/>
      <c r="K173" s="399"/>
      <c r="L173" s="402"/>
      <c r="M173" s="366"/>
      <c r="N173" s="368"/>
      <c r="O173" s="371">
        <v>1</v>
      </c>
      <c r="P173" s="374" t="s">
        <v>904</v>
      </c>
      <c r="Q173" s="377"/>
      <c r="R173" s="362" t="s">
        <v>154</v>
      </c>
      <c r="S173" s="362" t="s">
        <v>154</v>
      </c>
      <c r="T173" s="362" t="s">
        <v>154</v>
      </c>
      <c r="U173" s="362" t="s">
        <v>154</v>
      </c>
      <c r="V173" s="362" t="s">
        <v>154</v>
      </c>
      <c r="W173" s="362" t="s">
        <v>154</v>
      </c>
      <c r="X173" s="362" t="s">
        <v>154</v>
      </c>
      <c r="Y173" s="362" t="s">
        <v>154</v>
      </c>
      <c r="Z173" s="362" t="s">
        <v>154</v>
      </c>
      <c r="AA173" s="362" t="s">
        <v>154</v>
      </c>
      <c r="AB173" s="362" t="s">
        <v>154</v>
      </c>
      <c r="AC173" s="362" t="s">
        <v>154</v>
      </c>
      <c r="AD173" s="362" t="s">
        <v>154</v>
      </c>
      <c r="AE173" s="209"/>
      <c r="AF173" s="220">
        <v>0</v>
      </c>
      <c r="AG173" s="219" t="s">
        <v>308</v>
      </c>
      <c r="AH173" s="219"/>
      <c r="AI173" s="219"/>
      <c r="AJ173" s="219"/>
      <c r="AK173" s="219"/>
      <c r="AL173" s="219"/>
      <c r="AM173" s="219"/>
      <c r="AN173" s="219"/>
      <c r="AO173" s="219"/>
      <c r="AP173" s="164"/>
      <c r="AQ173" s="164"/>
      <c r="AR173" s="164"/>
      <c r="AS173" s="164"/>
      <c r="AT173" s="164"/>
      <c r="AU173" s="164"/>
      <c r="AV173" s="164"/>
      <c r="AW173" s="164"/>
      <c r="AX173" s="164"/>
      <c r="AY173" s="164"/>
      <c r="AZ173" s="164"/>
      <c r="BA173" s="164"/>
      <c r="BB173" s="164"/>
      <c r="BC173" s="164"/>
      <c r="BD173" s="164"/>
      <c r="BE173" s="164"/>
      <c r="BF173" s="164"/>
      <c r="BG173" s="164"/>
      <c r="BH173" s="164"/>
      <c r="BI173" s="164"/>
      <c r="BJ173" s="164"/>
      <c r="BK173" s="164"/>
      <c r="BL173" s="164"/>
      <c r="BM173" s="165"/>
      <c r="BN173" s="251"/>
      <c r="BO173" s="360" t="s">
        <v>837</v>
      </c>
      <c r="BP173" s="360" t="s">
        <v>837</v>
      </c>
      <c r="BQ173" s="360" t="s">
        <v>837</v>
      </c>
      <c r="BR173" s="250"/>
      <c r="BS173" s="360" t="s">
        <v>837</v>
      </c>
      <c r="BT173" s="360" t="s">
        <v>837</v>
      </c>
      <c r="BU173" s="360" t="s">
        <v>837</v>
      </c>
      <c r="BV173" s="360" t="s">
        <v>837</v>
      </c>
      <c r="BW173" s="360" t="s">
        <v>837</v>
      </c>
      <c r="BX173" s="250"/>
    </row>
    <row r="174" spans="3:77" ht="45">
      <c r="C174" s="307"/>
      <c r="D174" s="381"/>
      <c r="E174" s="384"/>
      <c r="F174" s="387"/>
      <c r="G174" s="390"/>
      <c r="H174" s="393"/>
      <c r="I174" s="396"/>
      <c r="J174" s="396"/>
      <c r="K174" s="399"/>
      <c r="L174" s="402"/>
      <c r="M174" s="366"/>
      <c r="N174" s="369"/>
      <c r="O174" s="372"/>
      <c r="P174" s="375"/>
      <c r="Q174" s="378"/>
      <c r="R174" s="363"/>
      <c r="S174" s="363"/>
      <c r="T174" s="363"/>
      <c r="U174" s="363"/>
      <c r="V174" s="363"/>
      <c r="W174" s="363"/>
      <c r="X174" s="363"/>
      <c r="Y174" s="363"/>
      <c r="Z174" s="363"/>
      <c r="AA174" s="363"/>
      <c r="AB174" s="363"/>
      <c r="AC174" s="363"/>
      <c r="AD174" s="363"/>
      <c r="AE174" s="193"/>
      <c r="AF174" s="217" t="s">
        <v>268</v>
      </c>
      <c r="AG174" s="158" t="s">
        <v>240</v>
      </c>
      <c r="AH174" s="300" t="s">
        <v>18</v>
      </c>
      <c r="AI174" s="315" t="s">
        <v>816</v>
      </c>
      <c r="AJ174" s="221" t="s">
        <v>817</v>
      </c>
      <c r="AK174" s="221" t="s">
        <v>818</v>
      </c>
      <c r="AL174" s="221" t="s">
        <v>819</v>
      </c>
      <c r="AM174" s="221" t="s">
        <v>820</v>
      </c>
      <c r="AN174" s="221" t="s">
        <v>821</v>
      </c>
      <c r="AO174" s="221" t="s">
        <v>822</v>
      </c>
      <c r="AP174" s="302" t="s">
        <v>19</v>
      </c>
      <c r="AQ174" s="103">
        <f>SUM(AT174,AV174,AY174,BB174,BE174,BH174,BK174)</f>
        <v>21924.749999999996</v>
      </c>
      <c r="AR174" s="197">
        <f>SUM(AT174,AW174,AZ174,BC174,BF174,BI174,BL174)</f>
        <v>0</v>
      </c>
      <c r="AS174" s="195">
        <f>AQ174-AR174</f>
        <v>21924.749999999996</v>
      </c>
      <c r="AT174" s="311"/>
      <c r="AU174" s="244"/>
      <c r="AV174" s="159">
        <v>2618.83</v>
      </c>
      <c r="AW174" s="311"/>
      <c r="AX174" s="194">
        <f>AV174-AW174</f>
        <v>2618.83</v>
      </c>
      <c r="AY174" s="160">
        <v>278.81</v>
      </c>
      <c r="AZ174" s="311"/>
      <c r="BA174" s="194">
        <f>AY174-AZ174</f>
        <v>278.81</v>
      </c>
      <c r="BB174" s="159">
        <v>16585.919999999998</v>
      </c>
      <c r="BC174" s="311"/>
      <c r="BD174" s="194">
        <f>BB174-BC174</f>
        <v>16585.919999999998</v>
      </c>
      <c r="BE174" s="159">
        <v>2441.19</v>
      </c>
      <c r="BF174" s="311"/>
      <c r="BG174" s="194">
        <f>BE174-BF174</f>
        <v>2441.19</v>
      </c>
      <c r="BH174" s="159">
        <v>0</v>
      </c>
      <c r="BI174" s="311"/>
      <c r="BJ174" s="194">
        <f>BH174-BI174</f>
        <v>0</v>
      </c>
      <c r="BK174" s="159">
        <v>0</v>
      </c>
      <c r="BL174" s="311"/>
      <c r="BM174" s="195">
        <f>BK174-BL174</f>
        <v>0</v>
      </c>
      <c r="BN174" s="251">
        <v>0</v>
      </c>
      <c r="BO174" s="360"/>
      <c r="BP174" s="360"/>
      <c r="BQ174" s="360"/>
      <c r="BR174" s="249" t="str">
        <f>AG174 &amp; BN174</f>
        <v>Прибыль направляемая на инвестиции0</v>
      </c>
      <c r="BS174" s="360"/>
      <c r="BT174" s="360"/>
      <c r="BU174" s="360"/>
      <c r="BV174" s="360"/>
      <c r="BW174" s="360"/>
      <c r="BX174" s="249" t="str">
        <f>AG174&amp;AH174</f>
        <v>Прибыль направляемая на инвестициида</v>
      </c>
      <c r="BY174" s="250"/>
    </row>
    <row r="175" spans="3:77" ht="45">
      <c r="C175" s="97"/>
      <c r="D175" s="381"/>
      <c r="E175" s="384"/>
      <c r="F175" s="387"/>
      <c r="G175" s="390"/>
      <c r="H175" s="393"/>
      <c r="I175" s="396"/>
      <c r="J175" s="396"/>
      <c r="K175" s="399"/>
      <c r="L175" s="402"/>
      <c r="M175" s="366"/>
      <c r="N175" s="369"/>
      <c r="O175" s="372"/>
      <c r="P175" s="375"/>
      <c r="Q175" s="378"/>
      <c r="R175" s="363"/>
      <c r="S175" s="363"/>
      <c r="T175" s="363"/>
      <c r="U175" s="363"/>
      <c r="V175" s="363"/>
      <c r="W175" s="363"/>
      <c r="X175" s="363"/>
      <c r="Y175" s="363"/>
      <c r="Z175" s="363"/>
      <c r="AA175" s="363"/>
      <c r="AB175" s="363"/>
      <c r="AC175" s="363"/>
      <c r="AD175" s="363"/>
      <c r="AE175" s="324" t="s">
        <v>827</v>
      </c>
      <c r="AF175" s="217" t="s">
        <v>118</v>
      </c>
      <c r="AG175" s="196" t="s">
        <v>221</v>
      </c>
      <c r="AH175" s="302" t="s">
        <v>18</v>
      </c>
      <c r="AI175" s="315" t="s">
        <v>816</v>
      </c>
      <c r="AJ175" s="221" t="s">
        <v>817</v>
      </c>
      <c r="AK175" s="221" t="s">
        <v>818</v>
      </c>
      <c r="AL175" s="221" t="s">
        <v>819</v>
      </c>
      <c r="AM175" s="221" t="s">
        <v>820</v>
      </c>
      <c r="AN175" s="221" t="s">
        <v>821</v>
      </c>
      <c r="AO175" s="221" t="s">
        <v>822</v>
      </c>
      <c r="AP175" s="302" t="s">
        <v>19</v>
      </c>
      <c r="AQ175" s="195">
        <f>SUM(AT175,AV175,AY175,BB175,BE175,BH175,BK175)</f>
        <v>30451.85</v>
      </c>
      <c r="AR175" s="197">
        <f>SUM(AT175,AW175,AZ175,BC175,BF175,BI175,BL175)</f>
        <v>0</v>
      </c>
      <c r="AS175" s="195">
        <f>AQ175-AR175</f>
        <v>30451.85</v>
      </c>
      <c r="AT175" s="314"/>
      <c r="AU175" s="241"/>
      <c r="AV175" s="198"/>
      <c r="AW175" s="312"/>
      <c r="AX175" s="199">
        <f>AV175-AW175</f>
        <v>0</v>
      </c>
      <c r="AY175" s="173">
        <v>16307.11</v>
      </c>
      <c r="AZ175" s="312"/>
      <c r="BA175" s="199">
        <f>AY175-AZ175</f>
        <v>16307.11</v>
      </c>
      <c r="BB175" s="198">
        <v>0</v>
      </c>
      <c r="BC175" s="312"/>
      <c r="BD175" s="199">
        <f>BB175-BC175</f>
        <v>0</v>
      </c>
      <c r="BE175" s="198">
        <v>14144.74</v>
      </c>
      <c r="BF175" s="312"/>
      <c r="BG175" s="199">
        <f>BE175-BF175</f>
        <v>14144.74</v>
      </c>
      <c r="BH175" s="198">
        <v>0</v>
      </c>
      <c r="BI175" s="312"/>
      <c r="BJ175" s="199">
        <f>BH175-BI175</f>
        <v>0</v>
      </c>
      <c r="BK175" s="198">
        <v>0</v>
      </c>
      <c r="BL175" s="312"/>
      <c r="BM175" s="195">
        <f>BK175-BL175</f>
        <v>0</v>
      </c>
      <c r="BN175" s="251">
        <v>0</v>
      </c>
      <c r="BO175" s="360"/>
      <c r="BP175" s="360"/>
      <c r="BQ175" s="360"/>
      <c r="BR175" s="249" t="str">
        <f>AG175 &amp; BN175</f>
        <v>Амортизационные отчисления0</v>
      </c>
      <c r="BS175" s="360"/>
      <c r="BT175" s="360"/>
      <c r="BU175" s="360"/>
      <c r="BV175" s="360"/>
      <c r="BW175" s="360"/>
      <c r="BX175" s="249" t="str">
        <f>AG175&amp;AH175</f>
        <v>Амортизационные отчисленияда</v>
      </c>
      <c r="BY175" s="250"/>
    </row>
    <row r="176" spans="3:77" ht="15" customHeight="1">
      <c r="C176" s="307"/>
      <c r="D176" s="381"/>
      <c r="E176" s="384"/>
      <c r="F176" s="387"/>
      <c r="G176" s="390"/>
      <c r="H176" s="393"/>
      <c r="I176" s="396"/>
      <c r="J176" s="396"/>
      <c r="K176" s="399"/>
      <c r="L176" s="402"/>
      <c r="M176" s="366"/>
      <c r="N176" s="370"/>
      <c r="O176" s="373"/>
      <c r="P176" s="376"/>
      <c r="Q176" s="379"/>
      <c r="R176" s="364"/>
      <c r="S176" s="364"/>
      <c r="T176" s="364"/>
      <c r="U176" s="364"/>
      <c r="V176" s="364"/>
      <c r="W176" s="364"/>
      <c r="X176" s="364"/>
      <c r="Y176" s="364"/>
      <c r="Z176" s="364"/>
      <c r="AA176" s="364"/>
      <c r="AB176" s="364"/>
      <c r="AC176" s="364"/>
      <c r="AD176" s="364"/>
      <c r="AE176" s="279" t="s">
        <v>383</v>
      </c>
      <c r="AF176" s="203"/>
      <c r="AG176" s="223" t="s">
        <v>24</v>
      </c>
      <c r="AH176" s="223"/>
      <c r="AI176" s="223"/>
      <c r="AJ176" s="223"/>
      <c r="AK176" s="223"/>
      <c r="AL176" s="223"/>
      <c r="AM176" s="223"/>
      <c r="AN176" s="223"/>
      <c r="AO176" s="223"/>
      <c r="AP176" s="168"/>
      <c r="AQ176" s="169"/>
      <c r="AR176" s="169"/>
      <c r="AS176" s="169"/>
      <c r="AT176" s="169"/>
      <c r="AU176" s="169"/>
      <c r="AV176" s="169"/>
      <c r="AW176" s="169"/>
      <c r="AX176" s="169"/>
      <c r="AY176" s="169"/>
      <c r="AZ176" s="169"/>
      <c r="BA176" s="169"/>
      <c r="BB176" s="169"/>
      <c r="BC176" s="169"/>
      <c r="BD176" s="169"/>
      <c r="BE176" s="169"/>
      <c r="BF176" s="169"/>
      <c r="BG176" s="169"/>
      <c r="BH176" s="169"/>
      <c r="BI176" s="169"/>
      <c r="BJ176" s="169"/>
      <c r="BK176" s="169"/>
      <c r="BL176" s="169"/>
      <c r="BM176" s="170"/>
      <c r="BN176" s="251"/>
      <c r="BO176" s="360"/>
      <c r="BP176" s="360"/>
      <c r="BQ176" s="360"/>
      <c r="BR176" s="250"/>
      <c r="BS176" s="360"/>
      <c r="BT176" s="360"/>
      <c r="BU176" s="360"/>
      <c r="BV176" s="360"/>
      <c r="BW176" s="360"/>
      <c r="BX176" s="250"/>
    </row>
    <row r="177" spans="3:77" ht="15" customHeight="1" thickBot="1">
      <c r="C177" s="308"/>
      <c r="D177" s="382"/>
      <c r="E177" s="385"/>
      <c r="F177" s="388"/>
      <c r="G177" s="391"/>
      <c r="H177" s="394"/>
      <c r="I177" s="397"/>
      <c r="J177" s="397"/>
      <c r="K177" s="400"/>
      <c r="L177" s="403"/>
      <c r="M177" s="367"/>
      <c r="N177" s="280" t="s">
        <v>384</v>
      </c>
      <c r="O177" s="212"/>
      <c r="P177" s="361" t="s">
        <v>154</v>
      </c>
      <c r="Q177" s="361"/>
      <c r="R177" s="171"/>
      <c r="S177" s="171"/>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66"/>
      <c r="BE177" s="166"/>
      <c r="BF177" s="166"/>
      <c r="BG177" s="166"/>
      <c r="BH177" s="166"/>
      <c r="BI177" s="166"/>
      <c r="BJ177" s="166"/>
      <c r="BK177" s="166"/>
      <c r="BL177" s="166"/>
      <c r="BM177" s="167"/>
      <c r="BN177" s="251"/>
      <c r="BO177" s="250"/>
      <c r="BP177" s="250"/>
      <c r="BQ177" s="250"/>
      <c r="BR177" s="250"/>
      <c r="BS177" s="250"/>
      <c r="BT177" s="250"/>
      <c r="BX177" s="250"/>
    </row>
    <row r="178" spans="3:77" ht="11.25" customHeight="1">
      <c r="C178" s="97" t="s">
        <v>827</v>
      </c>
      <c r="D178" s="380" t="s">
        <v>881</v>
      </c>
      <c r="E178" s="383" t="s">
        <v>199</v>
      </c>
      <c r="F178" s="386" t="s">
        <v>210</v>
      </c>
      <c r="G178" s="389" t="s">
        <v>912</v>
      </c>
      <c r="H178" s="392" t="s">
        <v>766</v>
      </c>
      <c r="I178" s="395" t="s">
        <v>766</v>
      </c>
      <c r="J178" s="395" t="s">
        <v>767</v>
      </c>
      <c r="K178" s="398">
        <v>3</v>
      </c>
      <c r="L178" s="401" t="s">
        <v>6</v>
      </c>
      <c r="M178" s="365">
        <v>0</v>
      </c>
      <c r="N178" s="163"/>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1"/>
      <c r="AR178" s="161"/>
      <c r="AS178" s="161"/>
      <c r="AT178" s="161"/>
      <c r="AU178" s="161"/>
      <c r="AV178" s="161"/>
      <c r="AW178" s="161"/>
      <c r="AX178" s="161"/>
      <c r="AY178" s="161"/>
      <c r="AZ178" s="161"/>
      <c r="BA178" s="161"/>
      <c r="BB178" s="161"/>
      <c r="BC178" s="161"/>
      <c r="BD178" s="161"/>
      <c r="BE178" s="161"/>
      <c r="BF178" s="161"/>
      <c r="BG178" s="161"/>
      <c r="BH178" s="161"/>
      <c r="BI178" s="161"/>
      <c r="BJ178" s="161"/>
      <c r="BK178" s="161"/>
      <c r="BL178" s="161"/>
      <c r="BM178" s="162"/>
      <c r="BN178" s="251"/>
      <c r="BO178" s="250"/>
      <c r="BP178" s="250"/>
      <c r="BQ178" s="250"/>
      <c r="BR178" s="250"/>
      <c r="BS178" s="250"/>
      <c r="BT178" s="250"/>
      <c r="BX178" s="250"/>
    </row>
    <row r="179" spans="3:77" ht="11.25" customHeight="1">
      <c r="C179" s="307"/>
      <c r="D179" s="381"/>
      <c r="E179" s="384"/>
      <c r="F179" s="387"/>
      <c r="G179" s="390"/>
      <c r="H179" s="393"/>
      <c r="I179" s="396"/>
      <c r="J179" s="396"/>
      <c r="K179" s="399"/>
      <c r="L179" s="402"/>
      <c r="M179" s="366"/>
      <c r="N179" s="368"/>
      <c r="O179" s="371">
        <v>1</v>
      </c>
      <c r="P179" s="374" t="s">
        <v>904</v>
      </c>
      <c r="Q179" s="377"/>
      <c r="R179" s="362" t="s">
        <v>154</v>
      </c>
      <c r="S179" s="362" t="s">
        <v>154</v>
      </c>
      <c r="T179" s="362" t="s">
        <v>154</v>
      </c>
      <c r="U179" s="362" t="s">
        <v>154</v>
      </c>
      <c r="V179" s="362" t="s">
        <v>154</v>
      </c>
      <c r="W179" s="362" t="s">
        <v>154</v>
      </c>
      <c r="X179" s="362" t="s">
        <v>154</v>
      </c>
      <c r="Y179" s="362" t="s">
        <v>154</v>
      </c>
      <c r="Z179" s="362" t="s">
        <v>154</v>
      </c>
      <c r="AA179" s="362" t="s">
        <v>154</v>
      </c>
      <c r="AB179" s="362" t="s">
        <v>154</v>
      </c>
      <c r="AC179" s="362" t="s">
        <v>154</v>
      </c>
      <c r="AD179" s="362" t="s">
        <v>154</v>
      </c>
      <c r="AE179" s="209"/>
      <c r="AF179" s="220">
        <v>0</v>
      </c>
      <c r="AG179" s="219" t="s">
        <v>308</v>
      </c>
      <c r="AH179" s="219"/>
      <c r="AI179" s="219"/>
      <c r="AJ179" s="219"/>
      <c r="AK179" s="219"/>
      <c r="AL179" s="219"/>
      <c r="AM179" s="219"/>
      <c r="AN179" s="219"/>
      <c r="AO179" s="219"/>
      <c r="AP179" s="164"/>
      <c r="AQ179" s="164"/>
      <c r="AR179" s="164"/>
      <c r="AS179" s="164"/>
      <c r="AT179" s="164"/>
      <c r="AU179" s="164"/>
      <c r="AV179" s="164"/>
      <c r="AW179" s="164"/>
      <c r="AX179" s="164"/>
      <c r="AY179" s="164"/>
      <c r="AZ179" s="164"/>
      <c r="BA179" s="164"/>
      <c r="BB179" s="164"/>
      <c r="BC179" s="164"/>
      <c r="BD179" s="164"/>
      <c r="BE179" s="164"/>
      <c r="BF179" s="164"/>
      <c r="BG179" s="164"/>
      <c r="BH179" s="164"/>
      <c r="BI179" s="164"/>
      <c r="BJ179" s="164"/>
      <c r="BK179" s="164"/>
      <c r="BL179" s="164"/>
      <c r="BM179" s="165"/>
      <c r="BN179" s="251"/>
      <c r="BO179" s="360" t="s">
        <v>837</v>
      </c>
      <c r="BP179" s="360" t="s">
        <v>837</v>
      </c>
      <c r="BQ179" s="360" t="s">
        <v>837</v>
      </c>
      <c r="BR179" s="250"/>
      <c r="BS179" s="360" t="s">
        <v>837</v>
      </c>
      <c r="BT179" s="360" t="s">
        <v>837</v>
      </c>
      <c r="BU179" s="360" t="s">
        <v>837</v>
      </c>
      <c r="BV179" s="360" t="s">
        <v>837</v>
      </c>
      <c r="BW179" s="360" t="s">
        <v>837</v>
      </c>
      <c r="BX179" s="250"/>
    </row>
    <row r="180" spans="3:77" ht="45">
      <c r="C180" s="307"/>
      <c r="D180" s="381"/>
      <c r="E180" s="384"/>
      <c r="F180" s="387"/>
      <c r="G180" s="390"/>
      <c r="H180" s="393"/>
      <c r="I180" s="396"/>
      <c r="J180" s="396"/>
      <c r="K180" s="399"/>
      <c r="L180" s="402"/>
      <c r="M180" s="366"/>
      <c r="N180" s="369"/>
      <c r="O180" s="372"/>
      <c r="P180" s="375"/>
      <c r="Q180" s="378"/>
      <c r="R180" s="363"/>
      <c r="S180" s="363"/>
      <c r="T180" s="363"/>
      <c r="U180" s="363"/>
      <c r="V180" s="363"/>
      <c r="W180" s="363"/>
      <c r="X180" s="363"/>
      <c r="Y180" s="363"/>
      <c r="Z180" s="363"/>
      <c r="AA180" s="363"/>
      <c r="AB180" s="363"/>
      <c r="AC180" s="363"/>
      <c r="AD180" s="363"/>
      <c r="AE180" s="193"/>
      <c r="AF180" s="217" t="s">
        <v>268</v>
      </c>
      <c r="AG180" s="158" t="s">
        <v>240</v>
      </c>
      <c r="AH180" s="300" t="s">
        <v>18</v>
      </c>
      <c r="AI180" s="315" t="s">
        <v>816</v>
      </c>
      <c r="AJ180" s="221" t="s">
        <v>817</v>
      </c>
      <c r="AK180" s="221" t="s">
        <v>818</v>
      </c>
      <c r="AL180" s="221" t="s">
        <v>819</v>
      </c>
      <c r="AM180" s="221" t="s">
        <v>820</v>
      </c>
      <c r="AN180" s="221" t="s">
        <v>821</v>
      </c>
      <c r="AO180" s="221" t="s">
        <v>822</v>
      </c>
      <c r="AP180" s="302" t="s">
        <v>19</v>
      </c>
      <c r="AQ180" s="103">
        <f>SUM(AT180,AV180,AY180,BB180,BE180,BH180,BK180)</f>
        <v>24822.075000000001</v>
      </c>
      <c r="AR180" s="197">
        <f>SUM(AT180,AW180,AZ180,BC180,BF180,BI180,BL180)</f>
        <v>0</v>
      </c>
      <c r="AS180" s="195">
        <f>AQ180-AR180</f>
        <v>24822.075000000001</v>
      </c>
      <c r="AT180" s="311"/>
      <c r="AU180" s="244"/>
      <c r="AV180" s="159">
        <v>0</v>
      </c>
      <c r="AW180" s="311"/>
      <c r="AX180" s="194">
        <f>AV180-AW180</f>
        <v>0</v>
      </c>
      <c r="AY180" s="160">
        <v>0</v>
      </c>
      <c r="AZ180" s="311"/>
      <c r="BA180" s="194">
        <f>AY180-AZ180</f>
        <v>0</v>
      </c>
      <c r="BB180" s="159">
        <v>0</v>
      </c>
      <c r="BC180" s="311"/>
      <c r="BD180" s="194">
        <f>BB180-BC180</f>
        <v>0</v>
      </c>
      <c r="BE180" s="159">
        <v>12967.315000000001</v>
      </c>
      <c r="BF180" s="311"/>
      <c r="BG180" s="194">
        <f>BE180-BF180</f>
        <v>12967.315000000001</v>
      </c>
      <c r="BH180" s="159">
        <v>11854.76</v>
      </c>
      <c r="BI180" s="311"/>
      <c r="BJ180" s="194">
        <f>BH180-BI180</f>
        <v>11854.76</v>
      </c>
      <c r="BK180" s="159">
        <v>0</v>
      </c>
      <c r="BL180" s="311"/>
      <c r="BM180" s="195">
        <f>BK180-BL180</f>
        <v>0</v>
      </c>
      <c r="BN180" s="251">
        <v>0</v>
      </c>
      <c r="BO180" s="360"/>
      <c r="BP180" s="360"/>
      <c r="BQ180" s="360"/>
      <c r="BR180" s="249" t="str">
        <f>AG180 &amp; BN180</f>
        <v>Прибыль направляемая на инвестиции0</v>
      </c>
      <c r="BS180" s="360"/>
      <c r="BT180" s="360"/>
      <c r="BU180" s="360"/>
      <c r="BV180" s="360"/>
      <c r="BW180" s="360"/>
      <c r="BX180" s="249" t="str">
        <f>AG180&amp;AH180</f>
        <v>Прибыль направляемая на инвестициида</v>
      </c>
      <c r="BY180" s="250"/>
    </row>
    <row r="181" spans="3:77" ht="45">
      <c r="C181" s="97"/>
      <c r="D181" s="381"/>
      <c r="E181" s="384"/>
      <c r="F181" s="387"/>
      <c r="G181" s="390"/>
      <c r="H181" s="393"/>
      <c r="I181" s="396"/>
      <c r="J181" s="396"/>
      <c r="K181" s="399"/>
      <c r="L181" s="402"/>
      <c r="M181" s="366"/>
      <c r="N181" s="369"/>
      <c r="O181" s="372"/>
      <c r="P181" s="375"/>
      <c r="Q181" s="378"/>
      <c r="R181" s="363"/>
      <c r="S181" s="363"/>
      <c r="T181" s="363"/>
      <c r="U181" s="363"/>
      <c r="V181" s="363"/>
      <c r="W181" s="363"/>
      <c r="X181" s="363"/>
      <c r="Y181" s="363"/>
      <c r="Z181" s="363"/>
      <c r="AA181" s="363"/>
      <c r="AB181" s="363"/>
      <c r="AC181" s="363"/>
      <c r="AD181" s="363"/>
      <c r="AE181" s="324" t="s">
        <v>827</v>
      </c>
      <c r="AF181" s="217" t="s">
        <v>118</v>
      </c>
      <c r="AG181" s="196" t="s">
        <v>221</v>
      </c>
      <c r="AH181" s="302" t="s">
        <v>18</v>
      </c>
      <c r="AI181" s="315" t="s">
        <v>816</v>
      </c>
      <c r="AJ181" s="221" t="s">
        <v>817</v>
      </c>
      <c r="AK181" s="221" t="s">
        <v>818</v>
      </c>
      <c r="AL181" s="221" t="s">
        <v>819</v>
      </c>
      <c r="AM181" s="221" t="s">
        <v>820</v>
      </c>
      <c r="AN181" s="221" t="s">
        <v>821</v>
      </c>
      <c r="AO181" s="221" t="s">
        <v>822</v>
      </c>
      <c r="AP181" s="302" t="s">
        <v>19</v>
      </c>
      <c r="AQ181" s="195">
        <f>SUM(AT181,AV181,AY181,BB181,BE181,BH181,BK181)</f>
        <v>2477.5439999999999</v>
      </c>
      <c r="AR181" s="197">
        <f>SUM(AT181,AW181,AZ181,BC181,BF181,BI181,BL181)</f>
        <v>0</v>
      </c>
      <c r="AS181" s="195">
        <f>AQ181-AR181</f>
        <v>2477.5439999999999</v>
      </c>
      <c r="AT181" s="314"/>
      <c r="AU181" s="241"/>
      <c r="AV181" s="198"/>
      <c r="AW181" s="312"/>
      <c r="AX181" s="199">
        <f>AV181-AW181</f>
        <v>0</v>
      </c>
      <c r="AY181" s="173"/>
      <c r="AZ181" s="312"/>
      <c r="BA181" s="199">
        <f>AY181-AZ181</f>
        <v>0</v>
      </c>
      <c r="BB181" s="198">
        <v>1364.9839999999999</v>
      </c>
      <c r="BC181" s="312"/>
      <c r="BD181" s="199">
        <f>BB181-BC181</f>
        <v>1364.9839999999999</v>
      </c>
      <c r="BE181" s="198">
        <v>0</v>
      </c>
      <c r="BF181" s="312"/>
      <c r="BG181" s="199">
        <f>BE181-BF181</f>
        <v>0</v>
      </c>
      <c r="BH181" s="198">
        <v>1112.56</v>
      </c>
      <c r="BI181" s="312"/>
      <c r="BJ181" s="199">
        <f>BH181-BI181</f>
        <v>1112.56</v>
      </c>
      <c r="BK181" s="198">
        <v>0</v>
      </c>
      <c r="BL181" s="312"/>
      <c r="BM181" s="195">
        <f>BK181-BL181</f>
        <v>0</v>
      </c>
      <c r="BN181" s="251">
        <v>0</v>
      </c>
      <c r="BO181" s="360"/>
      <c r="BP181" s="360"/>
      <c r="BQ181" s="360"/>
      <c r="BR181" s="249" t="str">
        <f>AG181 &amp; BN181</f>
        <v>Амортизационные отчисления0</v>
      </c>
      <c r="BS181" s="360"/>
      <c r="BT181" s="360"/>
      <c r="BU181" s="360"/>
      <c r="BV181" s="360"/>
      <c r="BW181" s="360"/>
      <c r="BX181" s="249" t="str">
        <f>AG181&amp;AH181</f>
        <v>Амортизационные отчисленияда</v>
      </c>
      <c r="BY181" s="250"/>
    </row>
    <row r="182" spans="3:77" ht="15" customHeight="1">
      <c r="C182" s="307"/>
      <c r="D182" s="381"/>
      <c r="E182" s="384"/>
      <c r="F182" s="387"/>
      <c r="G182" s="390"/>
      <c r="H182" s="393"/>
      <c r="I182" s="396"/>
      <c r="J182" s="396"/>
      <c r="K182" s="399"/>
      <c r="L182" s="402"/>
      <c r="M182" s="366"/>
      <c r="N182" s="370"/>
      <c r="O182" s="373"/>
      <c r="P182" s="376"/>
      <c r="Q182" s="379"/>
      <c r="R182" s="364"/>
      <c r="S182" s="364"/>
      <c r="T182" s="364"/>
      <c r="U182" s="364"/>
      <c r="V182" s="364"/>
      <c r="W182" s="364"/>
      <c r="X182" s="364"/>
      <c r="Y182" s="364"/>
      <c r="Z182" s="364"/>
      <c r="AA182" s="364"/>
      <c r="AB182" s="364"/>
      <c r="AC182" s="364"/>
      <c r="AD182" s="364"/>
      <c r="AE182" s="279" t="s">
        <v>383</v>
      </c>
      <c r="AF182" s="203"/>
      <c r="AG182" s="223" t="s">
        <v>24</v>
      </c>
      <c r="AH182" s="223"/>
      <c r="AI182" s="223"/>
      <c r="AJ182" s="223"/>
      <c r="AK182" s="223"/>
      <c r="AL182" s="223"/>
      <c r="AM182" s="223"/>
      <c r="AN182" s="223"/>
      <c r="AO182" s="223"/>
      <c r="AP182" s="168"/>
      <c r="AQ182" s="169"/>
      <c r="AR182" s="169"/>
      <c r="AS182" s="169"/>
      <c r="AT182" s="169"/>
      <c r="AU182" s="169"/>
      <c r="AV182" s="169"/>
      <c r="AW182" s="169"/>
      <c r="AX182" s="169"/>
      <c r="AY182" s="169"/>
      <c r="AZ182" s="169"/>
      <c r="BA182" s="169"/>
      <c r="BB182" s="169"/>
      <c r="BC182" s="169"/>
      <c r="BD182" s="169"/>
      <c r="BE182" s="169"/>
      <c r="BF182" s="169"/>
      <c r="BG182" s="169"/>
      <c r="BH182" s="169"/>
      <c r="BI182" s="169"/>
      <c r="BJ182" s="169"/>
      <c r="BK182" s="169"/>
      <c r="BL182" s="169"/>
      <c r="BM182" s="170"/>
      <c r="BN182" s="251"/>
      <c r="BO182" s="360"/>
      <c r="BP182" s="360"/>
      <c r="BQ182" s="360"/>
      <c r="BR182" s="250"/>
      <c r="BS182" s="360"/>
      <c r="BT182" s="360"/>
      <c r="BU182" s="360"/>
      <c r="BV182" s="360"/>
      <c r="BW182" s="360"/>
      <c r="BX182" s="250"/>
    </row>
    <row r="183" spans="3:77" ht="15" customHeight="1" thickBot="1">
      <c r="C183" s="308"/>
      <c r="D183" s="382"/>
      <c r="E183" s="385"/>
      <c r="F183" s="388"/>
      <c r="G183" s="391"/>
      <c r="H183" s="394"/>
      <c r="I183" s="397"/>
      <c r="J183" s="397"/>
      <c r="K183" s="400"/>
      <c r="L183" s="403"/>
      <c r="M183" s="367"/>
      <c r="N183" s="280" t="s">
        <v>384</v>
      </c>
      <c r="O183" s="212"/>
      <c r="P183" s="361" t="s">
        <v>154</v>
      </c>
      <c r="Q183" s="361"/>
      <c r="R183" s="171"/>
      <c r="S183" s="171"/>
      <c r="T183" s="166"/>
      <c r="U183" s="166"/>
      <c r="V183" s="166"/>
      <c r="W183" s="166"/>
      <c r="X183" s="166"/>
      <c r="Y183" s="166"/>
      <c r="Z183" s="166"/>
      <c r="AA183" s="166"/>
      <c r="AB183" s="166"/>
      <c r="AC183" s="166"/>
      <c r="AD183" s="166"/>
      <c r="AE183" s="166"/>
      <c r="AF183" s="166"/>
      <c r="AG183" s="166"/>
      <c r="AH183" s="166"/>
      <c r="AI183" s="166"/>
      <c r="AJ183" s="166"/>
      <c r="AK183" s="166"/>
      <c r="AL183" s="166"/>
      <c r="AM183" s="166"/>
      <c r="AN183" s="166"/>
      <c r="AO183" s="166"/>
      <c r="AP183" s="166"/>
      <c r="AQ183" s="166"/>
      <c r="AR183" s="166"/>
      <c r="AS183" s="166"/>
      <c r="AT183" s="166"/>
      <c r="AU183" s="166"/>
      <c r="AV183" s="166"/>
      <c r="AW183" s="166"/>
      <c r="AX183" s="166"/>
      <c r="AY183" s="166"/>
      <c r="AZ183" s="166"/>
      <c r="BA183" s="166"/>
      <c r="BB183" s="166"/>
      <c r="BC183" s="166"/>
      <c r="BD183" s="166"/>
      <c r="BE183" s="166"/>
      <c r="BF183" s="166"/>
      <c r="BG183" s="166"/>
      <c r="BH183" s="166"/>
      <c r="BI183" s="166"/>
      <c r="BJ183" s="166"/>
      <c r="BK183" s="166"/>
      <c r="BL183" s="166"/>
      <c r="BM183" s="167"/>
      <c r="BN183" s="251"/>
      <c r="BO183" s="250"/>
      <c r="BP183" s="250"/>
      <c r="BQ183" s="250"/>
      <c r="BR183" s="250"/>
      <c r="BS183" s="250"/>
      <c r="BT183" s="250"/>
      <c r="BX183" s="250"/>
    </row>
    <row r="184" spans="3:77">
      <c r="C184" s="45"/>
      <c r="D184" s="206"/>
      <c r="E184" s="207" t="s">
        <v>284</v>
      </c>
      <c r="F184" s="207"/>
      <c r="G184" s="207"/>
      <c r="H184" s="207"/>
      <c r="I184" s="207"/>
      <c r="J184" s="207"/>
      <c r="K184" s="207"/>
      <c r="L184" s="207"/>
      <c r="M184" s="207"/>
      <c r="N184" s="207"/>
      <c r="O184" s="207"/>
      <c r="P184" s="207"/>
      <c r="Q184" s="207"/>
      <c r="R184" s="207"/>
      <c r="S184" s="207"/>
      <c r="T184" s="207"/>
      <c r="U184" s="207"/>
      <c r="V184" s="207"/>
      <c r="W184" s="207"/>
      <c r="X184" s="207"/>
      <c r="Y184" s="207"/>
      <c r="Z184" s="207"/>
      <c r="AA184" s="207"/>
      <c r="AB184" s="207"/>
      <c r="AC184" s="207"/>
      <c r="AD184" s="207"/>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208"/>
      <c r="BD184" s="208"/>
      <c r="BE184" s="208"/>
      <c r="BF184" s="208"/>
      <c r="BG184" s="208"/>
      <c r="BH184" s="208"/>
      <c r="BI184" s="208"/>
      <c r="BJ184" s="208"/>
      <c r="BK184" s="208"/>
      <c r="BL184" s="208"/>
      <c r="BM184" s="208"/>
      <c r="BN184" s="99"/>
    </row>
    <row r="185" spans="3:77" ht="15.75" customHeight="1">
      <c r="C185" s="45"/>
      <c r="D185" s="109"/>
      <c r="E185" s="110"/>
      <c r="F185" s="98"/>
      <c r="G185" s="98"/>
      <c r="H185" s="98"/>
      <c r="I185" s="98"/>
      <c r="J185" s="98"/>
      <c r="K185" s="98"/>
      <c r="L185" s="98"/>
      <c r="M185" s="98"/>
      <c r="N185" s="98"/>
      <c r="O185" s="98"/>
      <c r="P185" s="98"/>
      <c r="Q185" s="98"/>
      <c r="R185" s="98"/>
      <c r="S185" s="98"/>
      <c r="T185" s="98"/>
      <c r="U185" s="98"/>
      <c r="V185" s="98"/>
      <c r="W185" s="98"/>
      <c r="X185" s="98"/>
      <c r="Y185" s="98"/>
      <c r="Z185" s="98"/>
      <c r="AA185" s="98"/>
      <c r="AB185" s="98"/>
      <c r="AC185" s="98"/>
      <c r="AD185" s="98"/>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2"/>
      <c r="BC185" s="110"/>
      <c r="BD185" s="110"/>
      <c r="BE185" s="105"/>
      <c r="BF185" s="105"/>
      <c r="BG185" s="105"/>
      <c r="BH185" s="105"/>
      <c r="BI185" s="105"/>
      <c r="BJ185" s="105"/>
      <c r="BK185" s="105"/>
      <c r="BL185" s="105"/>
      <c r="BM185" s="114"/>
    </row>
    <row r="186" spans="3:77" ht="15" customHeight="1">
      <c r="C186" s="45"/>
      <c r="D186" s="55" t="s">
        <v>164</v>
      </c>
      <c r="E186" s="96"/>
      <c r="F186" s="9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c r="BI186" s="56"/>
      <c r="BJ186" s="56"/>
      <c r="BK186" s="56"/>
      <c r="BL186" s="56"/>
      <c r="BM186" s="56"/>
      <c r="BN186" s="99"/>
    </row>
    <row r="187" spans="3:77" ht="24" customHeight="1">
      <c r="C187" s="45"/>
      <c r="D187" s="417" t="s">
        <v>36</v>
      </c>
      <c r="E187" s="417" t="s">
        <v>195</v>
      </c>
      <c r="F187" s="417" t="s">
        <v>196</v>
      </c>
      <c r="G187" s="413" t="s">
        <v>163</v>
      </c>
      <c r="H187" s="406" t="s">
        <v>315</v>
      </c>
      <c r="I187" s="419"/>
      <c r="J187" s="419"/>
      <c r="K187" s="413" t="s">
        <v>254</v>
      </c>
      <c r="L187" s="406" t="s">
        <v>266</v>
      </c>
      <c r="M187" s="413" t="s">
        <v>267</v>
      </c>
      <c r="N187" s="409" t="s">
        <v>316</v>
      </c>
      <c r="O187" s="410"/>
      <c r="P187" s="406" t="s">
        <v>281</v>
      </c>
      <c r="Q187" s="406" t="s">
        <v>309</v>
      </c>
      <c r="R187" s="406" t="s">
        <v>310</v>
      </c>
      <c r="S187" s="406" t="s">
        <v>311</v>
      </c>
      <c r="T187" s="419"/>
      <c r="U187" s="419"/>
      <c r="V187" s="419"/>
      <c r="W187" s="419"/>
      <c r="X187" s="419"/>
      <c r="Y187" s="419"/>
      <c r="Z187" s="406" t="s">
        <v>315</v>
      </c>
      <c r="AA187" s="419"/>
      <c r="AB187" s="419"/>
      <c r="AC187" s="419"/>
      <c r="AD187" s="419"/>
      <c r="AE187" s="409" t="s">
        <v>317</v>
      </c>
      <c r="AF187" s="410"/>
      <c r="AG187" s="413" t="s">
        <v>161</v>
      </c>
      <c r="AH187" s="406" t="s">
        <v>369</v>
      </c>
      <c r="AI187" s="406" t="s">
        <v>375</v>
      </c>
      <c r="AJ187" s="406" t="s">
        <v>373</v>
      </c>
      <c r="AK187" s="406" t="s">
        <v>374</v>
      </c>
      <c r="AL187" s="406" t="s">
        <v>376</v>
      </c>
      <c r="AM187" s="406" t="s">
        <v>377</v>
      </c>
      <c r="AN187" s="406" t="s">
        <v>378</v>
      </c>
      <c r="AO187" s="406" t="s">
        <v>379</v>
      </c>
      <c r="AP187" s="406" t="s">
        <v>283</v>
      </c>
      <c r="AQ187" s="406" t="s">
        <v>299</v>
      </c>
      <c r="AR187" s="406" t="s">
        <v>346</v>
      </c>
      <c r="AS187" s="406" t="s">
        <v>301</v>
      </c>
      <c r="AT187" s="406" t="s">
        <v>302</v>
      </c>
      <c r="AU187" s="406" t="str">
        <f>"Размер средств, исключаемых из НВВ на " &amp; god &amp; " год, в связи с неисполнением ИП"</f>
        <v>Размер средств, исключаемых из НВВ на 2019 год, в связи с неисполнением ИП</v>
      </c>
      <c r="AV187" s="285" t="str">
        <f>"Утверждено на " &amp; god &amp; " (план)"</f>
        <v>Утверждено на 2019 (план)</v>
      </c>
      <c r="AW187" s="285" t="str">
        <f>"Утверждено на " &amp; god &amp; " (корректировка)"</f>
        <v>Утверждено на 2019 (корректировка)</v>
      </c>
      <c r="AX187" s="285" t="str">
        <f>"Утверждено на " &amp; god &amp; " (дельта)"</f>
        <v>Утверждено на 2019 (дельта)</v>
      </c>
      <c r="AY187" s="285" t="str">
        <f>"Утверждено на " &amp; god+1 &amp; " (план)"</f>
        <v>Утверждено на 2020 (план)</v>
      </c>
      <c r="AZ187" s="285" t="str">
        <f>"Утверждено на " &amp; god+1 &amp; " (корректировка)"</f>
        <v>Утверждено на 2020 (корректировка)</v>
      </c>
      <c r="BA187" s="285" t="str">
        <f>"Утверждено на " &amp; god+1 &amp; " (дельта)"</f>
        <v>Утверждено на 2020 (дельта)</v>
      </c>
      <c r="BB187" s="285" t="str">
        <f>"Утверждено на " &amp; god+2 &amp; " (план)"</f>
        <v>Утверждено на 2021 (план)</v>
      </c>
      <c r="BC187" s="285" t="str">
        <f>"Утверждено на " &amp; god+2 &amp; " (корректировка)"</f>
        <v>Утверждено на 2021 (корректировка)</v>
      </c>
      <c r="BD187" s="285" t="str">
        <f>"Утверждено на " &amp; god+2 &amp; " (дельта)"</f>
        <v>Утверждено на 2021 (дельта)</v>
      </c>
      <c r="BE187" s="285" t="str">
        <f>"Утверждено на " &amp; god+3 &amp; " (план)"</f>
        <v>Утверждено на 2022 (план)</v>
      </c>
      <c r="BF187" s="285" t="str">
        <f>"Утверждено на " &amp; god+3 &amp; " (корректировка)"</f>
        <v>Утверждено на 2022 (корректировка)</v>
      </c>
      <c r="BG187" s="285" t="str">
        <f>"Утверждено на " &amp; god+3 &amp; " (дельта)"</f>
        <v>Утверждено на 2022 (дельта)</v>
      </c>
      <c r="BH187" s="285" t="str">
        <f>"Утверждено на " &amp; god+4 &amp; " (план)"</f>
        <v>Утверждено на 2023 (план)</v>
      </c>
      <c r="BI187" s="285" t="str">
        <f>"Утверждено на " &amp; god+4 &amp; " (корректировка)"</f>
        <v>Утверждено на 2023 (корректировка)</v>
      </c>
      <c r="BJ187" s="285" t="str">
        <f>"Утверждено на " &amp; god+4 &amp; " (дельта)"</f>
        <v>Утверждено на 2023 (дельта)</v>
      </c>
      <c r="BK187" s="406" t="str">
        <f>"Утверждено на оставшийся период (план)"</f>
        <v>Утверждено на оставшийся период (план)</v>
      </c>
      <c r="BL187" s="406" t="str">
        <f>"Утверждено на оставшийся период (корректировка)"</f>
        <v>Утверждено на оставшийся период (корректировка)</v>
      </c>
      <c r="BM187" s="406" t="str">
        <f>"Утверждено на оставшийся период (дельта)"</f>
        <v>Утверждено на оставшийся период (дельта)</v>
      </c>
      <c r="BN187" s="99"/>
    </row>
    <row r="188" spans="3:77" ht="24" customHeight="1">
      <c r="C188" s="45"/>
      <c r="D188" s="418"/>
      <c r="E188" s="418"/>
      <c r="F188" s="418"/>
      <c r="G188" s="414"/>
      <c r="H188" s="285" t="s">
        <v>157</v>
      </c>
      <c r="I188" s="285" t="s">
        <v>158</v>
      </c>
      <c r="J188" s="285" t="s">
        <v>159</v>
      </c>
      <c r="K188" s="414"/>
      <c r="L188" s="407"/>
      <c r="M188" s="414"/>
      <c r="N188" s="411"/>
      <c r="O188" s="412"/>
      <c r="P188" s="407"/>
      <c r="Q188" s="407"/>
      <c r="R188" s="407"/>
      <c r="S188" s="285" t="s">
        <v>157</v>
      </c>
      <c r="T188" s="285" t="s">
        <v>158</v>
      </c>
      <c r="U188" s="285" t="s">
        <v>159</v>
      </c>
      <c r="V188" s="285" t="s">
        <v>312</v>
      </c>
      <c r="W188" s="285" t="s">
        <v>159</v>
      </c>
      <c r="X188" s="285" t="s">
        <v>313</v>
      </c>
      <c r="Y188" s="285" t="s">
        <v>314</v>
      </c>
      <c r="Z188" s="285" t="s">
        <v>157</v>
      </c>
      <c r="AA188" s="285" t="s">
        <v>158</v>
      </c>
      <c r="AB188" s="285" t="s">
        <v>159</v>
      </c>
      <c r="AC188" s="285" t="s">
        <v>312</v>
      </c>
      <c r="AD188" s="285" t="s">
        <v>159</v>
      </c>
      <c r="AE188" s="411"/>
      <c r="AF188" s="412"/>
      <c r="AG188" s="414"/>
      <c r="AH188" s="407"/>
      <c r="AI188" s="407"/>
      <c r="AJ188" s="407"/>
      <c r="AK188" s="407"/>
      <c r="AL188" s="407"/>
      <c r="AM188" s="407"/>
      <c r="AN188" s="407"/>
      <c r="AO188" s="407"/>
      <c r="AP188" s="414"/>
      <c r="AQ188" s="407"/>
      <c r="AR188" s="407"/>
      <c r="AS188" s="407"/>
      <c r="AT188" s="407"/>
      <c r="AU188" s="407"/>
      <c r="AV188" s="285" t="s">
        <v>141</v>
      </c>
      <c r="AW188" s="285" t="s">
        <v>141</v>
      </c>
      <c r="AX188" s="285" t="s">
        <v>141</v>
      </c>
      <c r="AY188" s="285" t="s">
        <v>141</v>
      </c>
      <c r="AZ188" s="285" t="s">
        <v>141</v>
      </c>
      <c r="BA188" s="285" t="s">
        <v>141</v>
      </c>
      <c r="BB188" s="285" t="s">
        <v>141</v>
      </c>
      <c r="BC188" s="285" t="s">
        <v>141</v>
      </c>
      <c r="BD188" s="285" t="s">
        <v>141</v>
      </c>
      <c r="BE188" s="285" t="s">
        <v>141</v>
      </c>
      <c r="BF188" s="285" t="s">
        <v>141</v>
      </c>
      <c r="BG188" s="285" t="s">
        <v>141</v>
      </c>
      <c r="BH188" s="285" t="s">
        <v>141</v>
      </c>
      <c r="BI188" s="285" t="s">
        <v>141</v>
      </c>
      <c r="BJ188" s="285" t="s">
        <v>141</v>
      </c>
      <c r="BK188" s="407"/>
      <c r="BL188" s="407"/>
      <c r="BM188" s="407"/>
      <c r="BN188" s="99"/>
    </row>
    <row r="189" spans="3:77" ht="12.75" customHeight="1" thickBot="1">
      <c r="C189" s="45"/>
      <c r="D189" s="108"/>
      <c r="E189" s="108"/>
      <c r="F189" s="108"/>
      <c r="G189" s="201" t="s">
        <v>141</v>
      </c>
      <c r="H189" s="287"/>
      <c r="I189" s="287"/>
      <c r="J189" s="287"/>
      <c r="K189" s="287"/>
      <c r="L189" s="287"/>
      <c r="M189" s="287"/>
      <c r="N189" s="287"/>
      <c r="O189" s="287"/>
      <c r="P189" s="287"/>
      <c r="Q189" s="287"/>
      <c r="R189" s="287"/>
      <c r="S189" s="287"/>
      <c r="T189" s="287"/>
      <c r="U189" s="287"/>
      <c r="V189" s="287"/>
      <c r="W189" s="287"/>
      <c r="X189" s="287"/>
      <c r="Y189" s="287"/>
      <c r="Z189" s="287"/>
      <c r="AA189" s="287"/>
      <c r="AB189" s="287"/>
      <c r="AC189" s="287"/>
      <c r="AD189" s="287"/>
      <c r="AE189" s="416"/>
      <c r="AF189" s="416"/>
      <c r="AG189" s="416"/>
      <c r="AH189" s="287"/>
      <c r="AI189" s="287"/>
      <c r="AJ189" s="287"/>
      <c r="AK189" s="287"/>
      <c r="AL189" s="287"/>
      <c r="AM189" s="287"/>
      <c r="AN189" s="287"/>
      <c r="AO189" s="287"/>
      <c r="AP189" s="287"/>
      <c r="AQ189" s="101">
        <f>SUMIF($BN190:$BN343,"&lt;&gt;1",AQ190:AQ343)</f>
        <v>485357.98500000016</v>
      </c>
      <c r="AR189" s="101">
        <f>SUMIF($BN190:$BN343,"&lt;&gt;1",AR190:AR343)</f>
        <v>0</v>
      </c>
      <c r="AS189" s="100">
        <f>AQ189-AR189</f>
        <v>485357.98500000016</v>
      </c>
      <c r="AT189" s="101">
        <f>SUMIF($BN190:$BN343,"&lt;&gt;1",AT190:AT343)</f>
        <v>0</v>
      </c>
      <c r="AU189" s="101">
        <f>SUMIF($BN190:$BN343,"&lt;&gt;1",AU190:AU343)</f>
        <v>0</v>
      </c>
      <c r="AV189" s="101">
        <f>SUMIF($BN190:$BN343,"&lt;&gt;1",AV190:AV343)</f>
        <v>15576.89</v>
      </c>
      <c r="AW189" s="101">
        <f>SUMIF($BN190:$BN343,"&lt;&gt;1",AW190:AW343)</f>
        <v>0</v>
      </c>
      <c r="AX189" s="101">
        <f>AV189-AW189</f>
        <v>15576.89</v>
      </c>
      <c r="AY189" s="101">
        <f>SUMIF($BN190:$BN343,"&lt;&gt;1",AY190:AY343)</f>
        <v>51068.46</v>
      </c>
      <c r="AZ189" s="101">
        <f>SUMIF($BN190:$BN343,"&lt;&gt;1",AZ190:AZ343)</f>
        <v>0</v>
      </c>
      <c r="BA189" s="101">
        <f>AY189-AZ189</f>
        <v>51068.46</v>
      </c>
      <c r="BB189" s="101">
        <f>SUMIF($BN190:$BN343,"&lt;&gt;1",BB190:BB343)</f>
        <v>36237.035000000003</v>
      </c>
      <c r="BC189" s="101">
        <f>SUMIF($BN190:$BN343,"&lt;&gt;1",BC190:BC343)</f>
        <v>0</v>
      </c>
      <c r="BD189" s="101">
        <f>BB189-BC189</f>
        <v>36237.035000000003</v>
      </c>
      <c r="BE189" s="101">
        <f>SUMIF($BN190:$BN343,"&lt;&gt;1",BE190:BE343)</f>
        <v>10314.485000000001</v>
      </c>
      <c r="BF189" s="101">
        <f>SUMIF($BN190:$BN343,"&lt;&gt;1",BF190:BF343)</f>
        <v>0</v>
      </c>
      <c r="BG189" s="101">
        <f>BE189-BF189</f>
        <v>10314.485000000001</v>
      </c>
      <c r="BH189" s="101">
        <f>SUMIF($BN190:$BN343,"&lt;&gt;1",BH190:BH343)</f>
        <v>36366.845000000001</v>
      </c>
      <c r="BI189" s="101">
        <f>SUMIF($BN190:$BN343,"&lt;&gt;1",BI190:BI343)</f>
        <v>0</v>
      </c>
      <c r="BJ189" s="101">
        <f>BH189-BI189</f>
        <v>36366.845000000001</v>
      </c>
      <c r="BK189" s="101">
        <f>SUMIF($BN190:$BN343,"&lt;&gt;1",BK190:BK343)</f>
        <v>335794.27</v>
      </c>
      <c r="BL189" s="101">
        <f>SUMIF($BN190:$BN343,"&lt;&gt;1",BL190:BL343)</f>
        <v>0</v>
      </c>
      <c r="BM189" s="100">
        <f>BK189-BL189</f>
        <v>335794.27</v>
      </c>
      <c r="BN189" s="99"/>
    </row>
    <row r="190" spans="3:77" s="48" customFormat="1" ht="11.25" hidden="1" customHeight="1">
      <c r="C190" s="45"/>
      <c r="D190" s="98">
        <v>0</v>
      </c>
      <c r="E190" s="98"/>
      <c r="F190" s="98"/>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7"/>
      <c r="AL190" s="107"/>
      <c r="AM190" s="107"/>
      <c r="AN190" s="107"/>
      <c r="AO190" s="107"/>
      <c r="AP190" s="107"/>
      <c r="AQ190" s="107"/>
      <c r="AR190" s="107"/>
      <c r="AS190" s="107"/>
      <c r="AT190" s="107"/>
      <c r="AU190" s="107"/>
      <c r="AV190" s="107"/>
      <c r="AW190" s="107"/>
      <c r="AX190" s="107"/>
      <c r="AY190" s="107"/>
      <c r="AZ190" s="107"/>
      <c r="BA190" s="107"/>
      <c r="BB190" s="107"/>
      <c r="BC190" s="107"/>
      <c r="BD190" s="107"/>
      <c r="BE190" s="107"/>
      <c r="BF190" s="107"/>
      <c r="BG190" s="107"/>
      <c r="BH190" s="107"/>
      <c r="BI190" s="107"/>
      <c r="BJ190" s="107"/>
      <c r="BK190" s="107"/>
      <c r="BL190" s="107"/>
      <c r="BM190" s="114"/>
      <c r="BN190" s="99"/>
    </row>
    <row r="191" spans="3:77" ht="11.25" customHeight="1">
      <c r="C191" s="97" t="s">
        <v>827</v>
      </c>
      <c r="D191" s="380" t="s">
        <v>268</v>
      </c>
      <c r="E191" s="383" t="s">
        <v>199</v>
      </c>
      <c r="F191" s="386" t="s">
        <v>209</v>
      </c>
      <c r="G191" s="389" t="s">
        <v>836</v>
      </c>
      <c r="H191" s="392" t="s">
        <v>766</v>
      </c>
      <c r="I191" s="395" t="s">
        <v>766</v>
      </c>
      <c r="J191" s="395" t="s">
        <v>767</v>
      </c>
      <c r="K191" s="398">
        <v>4</v>
      </c>
      <c r="L191" s="401" t="s">
        <v>9</v>
      </c>
      <c r="M191" s="365">
        <v>0</v>
      </c>
      <c r="N191" s="163"/>
      <c r="O191" s="161"/>
      <c r="P191" s="161"/>
      <c r="Q191" s="161"/>
      <c r="R191" s="161"/>
      <c r="S191" s="161"/>
      <c r="T191" s="161"/>
      <c r="U191" s="161"/>
      <c r="V191" s="161"/>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Q191" s="161"/>
      <c r="AR191" s="161"/>
      <c r="AS191" s="161"/>
      <c r="AT191" s="161"/>
      <c r="AU191" s="161"/>
      <c r="AV191" s="161"/>
      <c r="AW191" s="161"/>
      <c r="AX191" s="161"/>
      <c r="AY191" s="161"/>
      <c r="AZ191" s="161"/>
      <c r="BA191" s="161"/>
      <c r="BB191" s="161"/>
      <c r="BC191" s="161"/>
      <c r="BD191" s="161"/>
      <c r="BE191" s="161"/>
      <c r="BF191" s="161"/>
      <c r="BG191" s="161"/>
      <c r="BH191" s="161"/>
      <c r="BI191" s="161"/>
      <c r="BJ191" s="161"/>
      <c r="BK191" s="161"/>
      <c r="BL191" s="161"/>
      <c r="BM191" s="162"/>
      <c r="BN191" s="251"/>
      <c r="BO191" s="250"/>
      <c r="BP191" s="250"/>
      <c r="BQ191" s="250"/>
      <c r="BR191" s="250"/>
      <c r="BS191" s="250"/>
      <c r="BT191" s="250"/>
      <c r="BX191" s="250"/>
    </row>
    <row r="192" spans="3:77" ht="11.25" customHeight="1">
      <c r="C192" s="307"/>
      <c r="D192" s="381"/>
      <c r="E192" s="384"/>
      <c r="F192" s="387"/>
      <c r="G192" s="390"/>
      <c r="H192" s="393"/>
      <c r="I192" s="396"/>
      <c r="J192" s="396"/>
      <c r="K192" s="399"/>
      <c r="L192" s="402"/>
      <c r="M192" s="366"/>
      <c r="N192" s="368"/>
      <c r="O192" s="371">
        <v>1</v>
      </c>
      <c r="P192" s="374" t="s">
        <v>904</v>
      </c>
      <c r="Q192" s="377"/>
      <c r="R192" s="362" t="s">
        <v>154</v>
      </c>
      <c r="S192" s="362" t="s">
        <v>154</v>
      </c>
      <c r="T192" s="362" t="s">
        <v>154</v>
      </c>
      <c r="U192" s="362" t="s">
        <v>154</v>
      </c>
      <c r="V192" s="362" t="s">
        <v>154</v>
      </c>
      <c r="W192" s="362" t="s">
        <v>154</v>
      </c>
      <c r="X192" s="362" t="s">
        <v>154</v>
      </c>
      <c r="Y192" s="362" t="s">
        <v>154</v>
      </c>
      <c r="Z192" s="362" t="s">
        <v>154</v>
      </c>
      <c r="AA192" s="362" t="s">
        <v>154</v>
      </c>
      <c r="AB192" s="362" t="s">
        <v>154</v>
      </c>
      <c r="AC192" s="362" t="s">
        <v>154</v>
      </c>
      <c r="AD192" s="362" t="s">
        <v>154</v>
      </c>
      <c r="AE192" s="209"/>
      <c r="AF192" s="220">
        <v>0</v>
      </c>
      <c r="AG192" s="219" t="s">
        <v>308</v>
      </c>
      <c r="AH192" s="219"/>
      <c r="AI192" s="219"/>
      <c r="AJ192" s="219"/>
      <c r="AK192" s="219"/>
      <c r="AL192" s="219"/>
      <c r="AM192" s="219"/>
      <c r="AN192" s="219"/>
      <c r="AO192" s="219"/>
      <c r="AP192" s="164"/>
      <c r="AQ192" s="164"/>
      <c r="AR192" s="164"/>
      <c r="AS192" s="164"/>
      <c r="AT192" s="164"/>
      <c r="AU192" s="164"/>
      <c r="AV192" s="164"/>
      <c r="AW192" s="164"/>
      <c r="AX192" s="164"/>
      <c r="AY192" s="164"/>
      <c r="AZ192" s="164"/>
      <c r="BA192" s="164"/>
      <c r="BB192" s="164"/>
      <c r="BC192" s="164"/>
      <c r="BD192" s="164"/>
      <c r="BE192" s="164"/>
      <c r="BF192" s="164"/>
      <c r="BG192" s="164"/>
      <c r="BH192" s="164"/>
      <c r="BI192" s="164"/>
      <c r="BJ192" s="164"/>
      <c r="BK192" s="164"/>
      <c r="BL192" s="164"/>
      <c r="BM192" s="165"/>
      <c r="BN192" s="251"/>
      <c r="BO192" s="360" t="s">
        <v>837</v>
      </c>
      <c r="BP192" s="360" t="s">
        <v>837</v>
      </c>
      <c r="BQ192" s="360" t="s">
        <v>837</v>
      </c>
      <c r="BR192" s="250"/>
      <c r="BS192" s="360" t="s">
        <v>837</v>
      </c>
      <c r="BT192" s="360" t="s">
        <v>837</v>
      </c>
      <c r="BU192" s="360" t="s">
        <v>837</v>
      </c>
      <c r="BV192" s="360" t="s">
        <v>837</v>
      </c>
      <c r="BW192" s="360" t="s">
        <v>837</v>
      </c>
      <c r="BX192" s="250"/>
    </row>
    <row r="193" spans="3:77" ht="45">
      <c r="C193" s="307"/>
      <c r="D193" s="381"/>
      <c r="E193" s="384"/>
      <c r="F193" s="387"/>
      <c r="G193" s="390"/>
      <c r="H193" s="393"/>
      <c r="I193" s="396"/>
      <c r="J193" s="396"/>
      <c r="K193" s="399"/>
      <c r="L193" s="402"/>
      <c r="M193" s="366"/>
      <c r="N193" s="369"/>
      <c r="O193" s="372"/>
      <c r="P193" s="375"/>
      <c r="Q193" s="378"/>
      <c r="R193" s="363"/>
      <c r="S193" s="363"/>
      <c r="T193" s="363"/>
      <c r="U193" s="363"/>
      <c r="V193" s="363"/>
      <c r="W193" s="363"/>
      <c r="X193" s="363"/>
      <c r="Y193" s="363"/>
      <c r="Z193" s="363"/>
      <c r="AA193" s="363"/>
      <c r="AB193" s="363"/>
      <c r="AC193" s="363"/>
      <c r="AD193" s="363"/>
      <c r="AE193" s="193"/>
      <c r="AF193" s="217" t="s">
        <v>268</v>
      </c>
      <c r="AG193" s="158" t="s">
        <v>240</v>
      </c>
      <c r="AH193" s="300" t="s">
        <v>18</v>
      </c>
      <c r="AI193" s="315" t="s">
        <v>816</v>
      </c>
      <c r="AJ193" s="221" t="s">
        <v>817</v>
      </c>
      <c r="AK193" s="221" t="s">
        <v>818</v>
      </c>
      <c r="AL193" s="221" t="s">
        <v>819</v>
      </c>
      <c r="AM193" s="221" t="s">
        <v>820</v>
      </c>
      <c r="AN193" s="221" t="s">
        <v>821</v>
      </c>
      <c r="AO193" s="221" t="s">
        <v>822</v>
      </c>
      <c r="AP193" s="302" t="s">
        <v>19</v>
      </c>
      <c r="AQ193" s="103">
        <f>SUM(AT193,AV193,AY193,BB193,BE193,BH193,BK193)</f>
        <v>120272.89</v>
      </c>
      <c r="AR193" s="197">
        <f>SUM(AT193,AW193,AZ193,BC193,BF193,BI193,BL193)</f>
        <v>0</v>
      </c>
      <c r="AS193" s="195">
        <f>AQ193-AR193</f>
        <v>120272.89</v>
      </c>
      <c r="AT193" s="311"/>
      <c r="AU193" s="244"/>
      <c r="AV193" s="159">
        <v>0</v>
      </c>
      <c r="AW193" s="311"/>
      <c r="AX193" s="194">
        <f>AV193-AW193</f>
        <v>0</v>
      </c>
      <c r="AY193" s="160">
        <v>0</v>
      </c>
      <c r="AZ193" s="311"/>
      <c r="BA193" s="194">
        <f>AY193-AZ193</f>
        <v>0</v>
      </c>
      <c r="BB193" s="159">
        <v>0</v>
      </c>
      <c r="BC193" s="311"/>
      <c r="BD193" s="194">
        <f>BB193-BC193</f>
        <v>0</v>
      </c>
      <c r="BE193" s="159">
        <v>0</v>
      </c>
      <c r="BF193" s="311"/>
      <c r="BG193" s="194">
        <f>BE193-BF193</f>
        <v>0</v>
      </c>
      <c r="BH193" s="159">
        <v>30068.22</v>
      </c>
      <c r="BI193" s="311"/>
      <c r="BJ193" s="194">
        <f>BH193-BI193</f>
        <v>30068.22</v>
      </c>
      <c r="BK193" s="159">
        <v>90204.67</v>
      </c>
      <c r="BL193" s="311"/>
      <c r="BM193" s="195">
        <f>BK193-BL193</f>
        <v>90204.67</v>
      </c>
      <c r="BN193" s="251">
        <v>0</v>
      </c>
      <c r="BO193" s="360"/>
      <c r="BP193" s="360"/>
      <c r="BQ193" s="360"/>
      <c r="BR193" s="249" t="str">
        <f>AG193 &amp; BN193</f>
        <v>Прибыль направляемая на инвестиции0</v>
      </c>
      <c r="BS193" s="360"/>
      <c r="BT193" s="360"/>
      <c r="BU193" s="360"/>
      <c r="BV193" s="360"/>
      <c r="BW193" s="360"/>
      <c r="BX193" s="249" t="str">
        <f>AG193&amp;AH193</f>
        <v>Прибыль направляемая на инвестициида</v>
      </c>
      <c r="BY193" s="250"/>
    </row>
    <row r="194" spans="3:77" ht="15" customHeight="1">
      <c r="C194" s="307"/>
      <c r="D194" s="381"/>
      <c r="E194" s="384"/>
      <c r="F194" s="387"/>
      <c r="G194" s="390"/>
      <c r="H194" s="393"/>
      <c r="I194" s="396"/>
      <c r="J194" s="396"/>
      <c r="K194" s="399"/>
      <c r="L194" s="402"/>
      <c r="M194" s="366"/>
      <c r="N194" s="370"/>
      <c r="O194" s="373"/>
      <c r="P194" s="376"/>
      <c r="Q194" s="379"/>
      <c r="R194" s="364"/>
      <c r="S194" s="364"/>
      <c r="T194" s="364"/>
      <c r="U194" s="364"/>
      <c r="V194" s="364"/>
      <c r="W194" s="364"/>
      <c r="X194" s="364"/>
      <c r="Y194" s="364"/>
      <c r="Z194" s="364"/>
      <c r="AA194" s="364"/>
      <c r="AB194" s="364"/>
      <c r="AC194" s="364"/>
      <c r="AD194" s="364"/>
      <c r="AE194" s="279" t="s">
        <v>383</v>
      </c>
      <c r="AF194" s="203"/>
      <c r="AG194" s="223" t="s">
        <v>24</v>
      </c>
      <c r="AH194" s="223"/>
      <c r="AI194" s="223"/>
      <c r="AJ194" s="223"/>
      <c r="AK194" s="223"/>
      <c r="AL194" s="223"/>
      <c r="AM194" s="223"/>
      <c r="AN194" s="223"/>
      <c r="AO194" s="223"/>
      <c r="AP194" s="168"/>
      <c r="AQ194" s="169"/>
      <c r="AR194" s="169"/>
      <c r="AS194" s="169"/>
      <c r="AT194" s="169"/>
      <c r="AU194" s="169"/>
      <c r="AV194" s="169"/>
      <c r="AW194" s="169"/>
      <c r="AX194" s="169"/>
      <c r="AY194" s="169"/>
      <c r="AZ194" s="169"/>
      <c r="BA194" s="169"/>
      <c r="BB194" s="169"/>
      <c r="BC194" s="169"/>
      <c r="BD194" s="169"/>
      <c r="BE194" s="169"/>
      <c r="BF194" s="169"/>
      <c r="BG194" s="169"/>
      <c r="BH194" s="169"/>
      <c r="BI194" s="169"/>
      <c r="BJ194" s="169"/>
      <c r="BK194" s="169"/>
      <c r="BL194" s="169"/>
      <c r="BM194" s="170"/>
      <c r="BN194" s="251"/>
      <c r="BO194" s="360"/>
      <c r="BP194" s="360"/>
      <c r="BQ194" s="360"/>
      <c r="BR194" s="250"/>
      <c r="BS194" s="360"/>
      <c r="BT194" s="360"/>
      <c r="BU194" s="360"/>
      <c r="BV194" s="360"/>
      <c r="BW194" s="360"/>
      <c r="BX194" s="250"/>
    </row>
    <row r="195" spans="3:77" ht="21.75" customHeight="1" thickBot="1">
      <c r="C195" s="308"/>
      <c r="D195" s="382"/>
      <c r="E195" s="385"/>
      <c r="F195" s="388"/>
      <c r="G195" s="391"/>
      <c r="H195" s="394"/>
      <c r="I195" s="397"/>
      <c r="J195" s="397"/>
      <c r="K195" s="400"/>
      <c r="L195" s="403"/>
      <c r="M195" s="367"/>
      <c r="N195" s="280" t="s">
        <v>384</v>
      </c>
      <c r="O195" s="212"/>
      <c r="P195" s="361" t="s">
        <v>154</v>
      </c>
      <c r="Q195" s="361"/>
      <c r="R195" s="171"/>
      <c r="S195" s="171"/>
      <c r="T195" s="166"/>
      <c r="U195" s="166"/>
      <c r="V195" s="166"/>
      <c r="W195" s="166"/>
      <c r="X195" s="166"/>
      <c r="Y195" s="166"/>
      <c r="Z195" s="166"/>
      <c r="AA195" s="166"/>
      <c r="AB195" s="166"/>
      <c r="AC195" s="166"/>
      <c r="AD195" s="166"/>
      <c r="AE195" s="166"/>
      <c r="AF195" s="166"/>
      <c r="AG195" s="166"/>
      <c r="AH195" s="166"/>
      <c r="AI195" s="166"/>
      <c r="AJ195" s="166"/>
      <c r="AK195" s="166"/>
      <c r="AL195" s="166"/>
      <c r="AM195" s="166"/>
      <c r="AN195" s="166"/>
      <c r="AO195" s="166"/>
      <c r="AP195" s="166"/>
      <c r="AQ195" s="166"/>
      <c r="AR195" s="166"/>
      <c r="AS195" s="166"/>
      <c r="AT195" s="166"/>
      <c r="AU195" s="166"/>
      <c r="AV195" s="166"/>
      <c r="AW195" s="166"/>
      <c r="AX195" s="166"/>
      <c r="AY195" s="166"/>
      <c r="AZ195" s="166"/>
      <c r="BA195" s="166"/>
      <c r="BB195" s="166"/>
      <c r="BC195" s="166"/>
      <c r="BD195" s="166"/>
      <c r="BE195" s="166"/>
      <c r="BF195" s="166"/>
      <c r="BG195" s="166"/>
      <c r="BH195" s="166"/>
      <c r="BI195" s="166"/>
      <c r="BJ195" s="166"/>
      <c r="BK195" s="166"/>
      <c r="BL195" s="166"/>
      <c r="BM195" s="167"/>
      <c r="BN195" s="251"/>
      <c r="BO195" s="250"/>
      <c r="BP195" s="250"/>
      <c r="BQ195" s="250"/>
      <c r="BR195" s="250"/>
      <c r="BS195" s="250"/>
      <c r="BT195" s="250"/>
      <c r="BX195" s="250"/>
    </row>
    <row r="196" spans="3:77" ht="11.25" customHeight="1">
      <c r="C196" s="97" t="s">
        <v>827</v>
      </c>
      <c r="D196" s="380" t="s">
        <v>118</v>
      </c>
      <c r="E196" s="383" t="s">
        <v>199</v>
      </c>
      <c r="F196" s="386" t="s">
        <v>209</v>
      </c>
      <c r="G196" s="389" t="s">
        <v>838</v>
      </c>
      <c r="H196" s="392" t="s">
        <v>766</v>
      </c>
      <c r="I196" s="395" t="s">
        <v>766</v>
      </c>
      <c r="J196" s="395" t="s">
        <v>767</v>
      </c>
      <c r="K196" s="398">
        <v>4</v>
      </c>
      <c r="L196" s="401" t="s">
        <v>9</v>
      </c>
      <c r="M196" s="365">
        <v>0</v>
      </c>
      <c r="N196" s="163"/>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1"/>
      <c r="AQ196" s="161"/>
      <c r="AR196" s="161"/>
      <c r="AS196" s="161"/>
      <c r="AT196" s="161"/>
      <c r="AU196" s="161"/>
      <c r="AV196" s="161"/>
      <c r="AW196" s="161"/>
      <c r="AX196" s="161"/>
      <c r="AY196" s="161"/>
      <c r="AZ196" s="161"/>
      <c r="BA196" s="161"/>
      <c r="BB196" s="161"/>
      <c r="BC196" s="161"/>
      <c r="BD196" s="161"/>
      <c r="BE196" s="161"/>
      <c r="BF196" s="161"/>
      <c r="BG196" s="161"/>
      <c r="BH196" s="161"/>
      <c r="BI196" s="161"/>
      <c r="BJ196" s="161"/>
      <c r="BK196" s="161"/>
      <c r="BL196" s="161"/>
      <c r="BM196" s="162"/>
      <c r="BN196" s="251"/>
      <c r="BO196" s="250"/>
      <c r="BP196" s="250"/>
      <c r="BQ196" s="250"/>
      <c r="BR196" s="250"/>
      <c r="BS196" s="250"/>
      <c r="BT196" s="250"/>
      <c r="BX196" s="250"/>
    </row>
    <row r="197" spans="3:77" ht="11.25" customHeight="1">
      <c r="C197" s="307"/>
      <c r="D197" s="381"/>
      <c r="E197" s="384"/>
      <c r="F197" s="387"/>
      <c r="G197" s="390"/>
      <c r="H197" s="393"/>
      <c r="I197" s="396"/>
      <c r="J197" s="396"/>
      <c r="K197" s="399"/>
      <c r="L197" s="402"/>
      <c r="M197" s="366"/>
      <c r="N197" s="368"/>
      <c r="O197" s="371">
        <v>1</v>
      </c>
      <c r="P197" s="374" t="s">
        <v>904</v>
      </c>
      <c r="Q197" s="377"/>
      <c r="R197" s="362" t="s">
        <v>154</v>
      </c>
      <c r="S197" s="362" t="s">
        <v>154</v>
      </c>
      <c r="T197" s="362" t="s">
        <v>154</v>
      </c>
      <c r="U197" s="362" t="s">
        <v>154</v>
      </c>
      <c r="V197" s="362" t="s">
        <v>154</v>
      </c>
      <c r="W197" s="362" t="s">
        <v>154</v>
      </c>
      <c r="X197" s="362" t="s">
        <v>154</v>
      </c>
      <c r="Y197" s="362" t="s">
        <v>154</v>
      </c>
      <c r="Z197" s="362" t="s">
        <v>154</v>
      </c>
      <c r="AA197" s="362" t="s">
        <v>154</v>
      </c>
      <c r="AB197" s="362" t="s">
        <v>154</v>
      </c>
      <c r="AC197" s="362" t="s">
        <v>154</v>
      </c>
      <c r="AD197" s="362" t="s">
        <v>154</v>
      </c>
      <c r="AE197" s="209"/>
      <c r="AF197" s="220">
        <v>0</v>
      </c>
      <c r="AG197" s="219" t="s">
        <v>308</v>
      </c>
      <c r="AH197" s="219"/>
      <c r="AI197" s="219"/>
      <c r="AJ197" s="219"/>
      <c r="AK197" s="219"/>
      <c r="AL197" s="219"/>
      <c r="AM197" s="219"/>
      <c r="AN197" s="219"/>
      <c r="AO197" s="219"/>
      <c r="AP197" s="164"/>
      <c r="AQ197" s="164"/>
      <c r="AR197" s="164"/>
      <c r="AS197" s="164"/>
      <c r="AT197" s="164"/>
      <c r="AU197" s="164"/>
      <c r="AV197" s="164"/>
      <c r="AW197" s="164"/>
      <c r="AX197" s="164"/>
      <c r="AY197" s="164"/>
      <c r="AZ197" s="164"/>
      <c r="BA197" s="164"/>
      <c r="BB197" s="164"/>
      <c r="BC197" s="164"/>
      <c r="BD197" s="164"/>
      <c r="BE197" s="164"/>
      <c r="BF197" s="164"/>
      <c r="BG197" s="164"/>
      <c r="BH197" s="164"/>
      <c r="BI197" s="164"/>
      <c r="BJ197" s="164"/>
      <c r="BK197" s="164"/>
      <c r="BL197" s="164"/>
      <c r="BM197" s="165"/>
      <c r="BN197" s="251"/>
      <c r="BO197" s="360" t="s">
        <v>837</v>
      </c>
      <c r="BP197" s="360" t="s">
        <v>837</v>
      </c>
      <c r="BQ197" s="360" t="s">
        <v>837</v>
      </c>
      <c r="BR197" s="250"/>
      <c r="BS197" s="360" t="s">
        <v>837</v>
      </c>
      <c r="BT197" s="360" t="s">
        <v>837</v>
      </c>
      <c r="BU197" s="360" t="s">
        <v>837</v>
      </c>
      <c r="BV197" s="360" t="s">
        <v>837</v>
      </c>
      <c r="BW197" s="360" t="s">
        <v>837</v>
      </c>
      <c r="BX197" s="250"/>
    </row>
    <row r="198" spans="3:77" ht="45">
      <c r="C198" s="307"/>
      <c r="D198" s="381"/>
      <c r="E198" s="384"/>
      <c r="F198" s="387"/>
      <c r="G198" s="390"/>
      <c r="H198" s="393"/>
      <c r="I198" s="396"/>
      <c r="J198" s="396"/>
      <c r="K198" s="399"/>
      <c r="L198" s="402"/>
      <c r="M198" s="366"/>
      <c r="N198" s="369"/>
      <c r="O198" s="372"/>
      <c r="P198" s="375"/>
      <c r="Q198" s="378"/>
      <c r="R198" s="363"/>
      <c r="S198" s="363"/>
      <c r="T198" s="363"/>
      <c r="U198" s="363"/>
      <c r="V198" s="363"/>
      <c r="W198" s="363"/>
      <c r="X198" s="363"/>
      <c r="Y198" s="363"/>
      <c r="Z198" s="363"/>
      <c r="AA198" s="363"/>
      <c r="AB198" s="363"/>
      <c r="AC198" s="363"/>
      <c r="AD198" s="363"/>
      <c r="AE198" s="193"/>
      <c r="AF198" s="217" t="s">
        <v>268</v>
      </c>
      <c r="AG198" s="158" t="s">
        <v>240</v>
      </c>
      <c r="AH198" s="300" t="s">
        <v>18</v>
      </c>
      <c r="AI198" s="315" t="s">
        <v>816</v>
      </c>
      <c r="AJ198" s="221" t="s">
        <v>817</v>
      </c>
      <c r="AK198" s="221" t="s">
        <v>818</v>
      </c>
      <c r="AL198" s="221" t="s">
        <v>819</v>
      </c>
      <c r="AM198" s="221" t="s">
        <v>820</v>
      </c>
      <c r="AN198" s="221" t="s">
        <v>821</v>
      </c>
      <c r="AO198" s="221" t="s">
        <v>822</v>
      </c>
      <c r="AP198" s="302" t="s">
        <v>19</v>
      </c>
      <c r="AQ198" s="103">
        <f>SUM(AT198,AV198,AY198,BB198,BE198,BH198,BK198)</f>
        <v>84227.11</v>
      </c>
      <c r="AR198" s="197">
        <f>SUM(AT198,AW198,AZ198,BC198,BF198,BI198,BL198)</f>
        <v>0</v>
      </c>
      <c r="AS198" s="195">
        <f>AQ198-AR198</f>
        <v>84227.11</v>
      </c>
      <c r="AT198" s="311"/>
      <c r="AU198" s="244"/>
      <c r="AV198" s="159">
        <v>0</v>
      </c>
      <c r="AW198" s="311"/>
      <c r="AX198" s="194">
        <f>AV198-AW198</f>
        <v>0</v>
      </c>
      <c r="AY198" s="160">
        <v>0</v>
      </c>
      <c r="AZ198" s="311"/>
      <c r="BA198" s="194">
        <f>AY198-AZ198</f>
        <v>0</v>
      </c>
      <c r="BB198" s="159">
        <v>0</v>
      </c>
      <c r="BC198" s="311"/>
      <c r="BD198" s="194">
        <f>BB198-BC198</f>
        <v>0</v>
      </c>
      <c r="BE198" s="159">
        <v>0</v>
      </c>
      <c r="BF198" s="311"/>
      <c r="BG198" s="194">
        <f>BE198-BF198</f>
        <v>0</v>
      </c>
      <c r="BH198" s="159">
        <v>300</v>
      </c>
      <c r="BI198" s="311"/>
      <c r="BJ198" s="194">
        <f>BH198-BI198</f>
        <v>300</v>
      </c>
      <c r="BK198" s="159">
        <v>83927.11</v>
      </c>
      <c r="BL198" s="311"/>
      <c r="BM198" s="195">
        <f>BK198-BL198</f>
        <v>83927.11</v>
      </c>
      <c r="BN198" s="251">
        <v>0</v>
      </c>
      <c r="BO198" s="360"/>
      <c r="BP198" s="360"/>
      <c r="BQ198" s="360"/>
      <c r="BR198" s="249" t="str">
        <f>AG198 &amp; BN198</f>
        <v>Прибыль направляемая на инвестиции0</v>
      </c>
      <c r="BS198" s="360"/>
      <c r="BT198" s="360"/>
      <c r="BU198" s="360"/>
      <c r="BV198" s="360"/>
      <c r="BW198" s="360"/>
      <c r="BX198" s="249" t="str">
        <f>AG198&amp;AH198</f>
        <v>Прибыль направляемая на инвестициида</v>
      </c>
      <c r="BY198" s="250"/>
    </row>
    <row r="199" spans="3:77" ht="15" customHeight="1">
      <c r="C199" s="307"/>
      <c r="D199" s="381"/>
      <c r="E199" s="384"/>
      <c r="F199" s="387"/>
      <c r="G199" s="390"/>
      <c r="H199" s="393"/>
      <c r="I199" s="396"/>
      <c r="J199" s="396"/>
      <c r="K199" s="399"/>
      <c r="L199" s="402"/>
      <c r="M199" s="366"/>
      <c r="N199" s="370"/>
      <c r="O199" s="373"/>
      <c r="P199" s="376"/>
      <c r="Q199" s="379"/>
      <c r="R199" s="364"/>
      <c r="S199" s="364"/>
      <c r="T199" s="364"/>
      <c r="U199" s="364"/>
      <c r="V199" s="364"/>
      <c r="W199" s="364"/>
      <c r="X199" s="364"/>
      <c r="Y199" s="364"/>
      <c r="Z199" s="364"/>
      <c r="AA199" s="364"/>
      <c r="AB199" s="364"/>
      <c r="AC199" s="364"/>
      <c r="AD199" s="364"/>
      <c r="AE199" s="279" t="s">
        <v>383</v>
      </c>
      <c r="AF199" s="203"/>
      <c r="AG199" s="223" t="s">
        <v>24</v>
      </c>
      <c r="AH199" s="223"/>
      <c r="AI199" s="223"/>
      <c r="AJ199" s="223"/>
      <c r="AK199" s="223"/>
      <c r="AL199" s="223"/>
      <c r="AM199" s="223"/>
      <c r="AN199" s="223"/>
      <c r="AO199" s="223"/>
      <c r="AP199" s="168"/>
      <c r="AQ199" s="169"/>
      <c r="AR199" s="169"/>
      <c r="AS199" s="169"/>
      <c r="AT199" s="169"/>
      <c r="AU199" s="169"/>
      <c r="AV199" s="169"/>
      <c r="AW199" s="169"/>
      <c r="AX199" s="169"/>
      <c r="AY199" s="169"/>
      <c r="AZ199" s="169"/>
      <c r="BA199" s="169"/>
      <c r="BB199" s="169"/>
      <c r="BC199" s="169"/>
      <c r="BD199" s="169"/>
      <c r="BE199" s="169"/>
      <c r="BF199" s="169"/>
      <c r="BG199" s="169"/>
      <c r="BH199" s="169"/>
      <c r="BI199" s="169"/>
      <c r="BJ199" s="169"/>
      <c r="BK199" s="169"/>
      <c r="BL199" s="169"/>
      <c r="BM199" s="170"/>
      <c r="BN199" s="251"/>
      <c r="BO199" s="360"/>
      <c r="BP199" s="360"/>
      <c r="BQ199" s="360"/>
      <c r="BR199" s="250"/>
      <c r="BS199" s="360"/>
      <c r="BT199" s="360"/>
      <c r="BU199" s="360"/>
      <c r="BV199" s="360"/>
      <c r="BW199" s="360"/>
      <c r="BX199" s="250"/>
    </row>
    <row r="200" spans="3:77" ht="15" customHeight="1" thickBot="1">
      <c r="C200" s="308"/>
      <c r="D200" s="382"/>
      <c r="E200" s="385"/>
      <c r="F200" s="388"/>
      <c r="G200" s="391"/>
      <c r="H200" s="394"/>
      <c r="I200" s="397"/>
      <c r="J200" s="397"/>
      <c r="K200" s="400"/>
      <c r="L200" s="403"/>
      <c r="M200" s="367"/>
      <c r="N200" s="280" t="s">
        <v>384</v>
      </c>
      <c r="O200" s="212"/>
      <c r="P200" s="361" t="s">
        <v>154</v>
      </c>
      <c r="Q200" s="361"/>
      <c r="R200" s="171"/>
      <c r="S200" s="171"/>
      <c r="T200" s="166"/>
      <c r="U200" s="166"/>
      <c r="V200" s="166"/>
      <c r="W200" s="166"/>
      <c r="X200" s="166"/>
      <c r="Y200" s="166"/>
      <c r="Z200" s="166"/>
      <c r="AA200" s="166"/>
      <c r="AB200" s="166"/>
      <c r="AC200" s="166"/>
      <c r="AD200" s="166"/>
      <c r="AE200" s="166"/>
      <c r="AF200" s="166"/>
      <c r="AG200" s="166"/>
      <c r="AH200" s="166"/>
      <c r="AI200" s="166"/>
      <c r="AJ200" s="166"/>
      <c r="AK200" s="166"/>
      <c r="AL200" s="166"/>
      <c r="AM200" s="166"/>
      <c r="AN200" s="166"/>
      <c r="AO200" s="166"/>
      <c r="AP200" s="166"/>
      <c r="AQ200" s="166"/>
      <c r="AR200" s="166"/>
      <c r="AS200" s="166"/>
      <c r="AT200" s="166"/>
      <c r="AU200" s="166"/>
      <c r="AV200" s="166"/>
      <c r="AW200" s="166"/>
      <c r="AX200" s="166"/>
      <c r="AY200" s="166"/>
      <c r="AZ200" s="166"/>
      <c r="BA200" s="166"/>
      <c r="BB200" s="166"/>
      <c r="BC200" s="166"/>
      <c r="BD200" s="166"/>
      <c r="BE200" s="166"/>
      <c r="BF200" s="166"/>
      <c r="BG200" s="166"/>
      <c r="BH200" s="166"/>
      <c r="BI200" s="166"/>
      <c r="BJ200" s="166"/>
      <c r="BK200" s="166"/>
      <c r="BL200" s="166"/>
      <c r="BM200" s="167"/>
      <c r="BN200" s="251"/>
      <c r="BO200" s="250"/>
      <c r="BP200" s="250"/>
      <c r="BQ200" s="250"/>
      <c r="BR200" s="250"/>
      <c r="BS200" s="250"/>
      <c r="BT200" s="250"/>
      <c r="BX200" s="250"/>
    </row>
    <row r="201" spans="3:77" ht="11.25" customHeight="1">
      <c r="C201" s="97" t="s">
        <v>827</v>
      </c>
      <c r="D201" s="380" t="s">
        <v>119</v>
      </c>
      <c r="E201" s="383" t="s">
        <v>199</v>
      </c>
      <c r="F201" s="386" t="s">
        <v>209</v>
      </c>
      <c r="G201" s="389" t="s">
        <v>839</v>
      </c>
      <c r="H201" s="392" t="s">
        <v>766</v>
      </c>
      <c r="I201" s="395" t="s">
        <v>766</v>
      </c>
      <c r="J201" s="395" t="s">
        <v>767</v>
      </c>
      <c r="K201" s="398">
        <v>2</v>
      </c>
      <c r="L201" s="401" t="s">
        <v>10</v>
      </c>
      <c r="M201" s="365">
        <v>0</v>
      </c>
      <c r="N201" s="163"/>
      <c r="O201" s="161"/>
      <c r="P201" s="161"/>
      <c r="Q201" s="161"/>
      <c r="R201" s="161"/>
      <c r="S201" s="161"/>
      <c r="T201" s="161"/>
      <c r="U201" s="161"/>
      <c r="V201" s="161"/>
      <c r="W201" s="161"/>
      <c r="X201" s="161"/>
      <c r="Y201" s="161"/>
      <c r="Z201" s="161"/>
      <c r="AA201" s="161"/>
      <c r="AB201" s="161"/>
      <c r="AC201" s="161"/>
      <c r="AD201" s="161"/>
      <c r="AE201" s="161"/>
      <c r="AF201" s="161"/>
      <c r="AG201" s="161"/>
      <c r="AH201" s="161"/>
      <c r="AI201" s="161"/>
      <c r="AJ201" s="161"/>
      <c r="AK201" s="161"/>
      <c r="AL201" s="161"/>
      <c r="AM201" s="161"/>
      <c r="AN201" s="161"/>
      <c r="AO201" s="161"/>
      <c r="AP201" s="161"/>
      <c r="AQ201" s="161"/>
      <c r="AR201" s="161"/>
      <c r="AS201" s="161"/>
      <c r="AT201" s="161"/>
      <c r="AU201" s="161"/>
      <c r="AV201" s="161"/>
      <c r="AW201" s="161"/>
      <c r="AX201" s="161"/>
      <c r="AY201" s="161"/>
      <c r="AZ201" s="161"/>
      <c r="BA201" s="161"/>
      <c r="BB201" s="161"/>
      <c r="BC201" s="161"/>
      <c r="BD201" s="161"/>
      <c r="BE201" s="161"/>
      <c r="BF201" s="161"/>
      <c r="BG201" s="161"/>
      <c r="BH201" s="161"/>
      <c r="BI201" s="161"/>
      <c r="BJ201" s="161"/>
      <c r="BK201" s="161"/>
      <c r="BL201" s="161"/>
      <c r="BM201" s="162"/>
      <c r="BN201" s="251"/>
      <c r="BO201" s="250"/>
      <c r="BP201" s="250"/>
      <c r="BQ201" s="250"/>
      <c r="BR201" s="250"/>
      <c r="BS201" s="250"/>
      <c r="BT201" s="250"/>
      <c r="BX201" s="250"/>
    </row>
    <row r="202" spans="3:77" ht="11.25" customHeight="1">
      <c r="C202" s="307"/>
      <c r="D202" s="381"/>
      <c r="E202" s="384"/>
      <c r="F202" s="387"/>
      <c r="G202" s="390"/>
      <c r="H202" s="393"/>
      <c r="I202" s="396"/>
      <c r="J202" s="396"/>
      <c r="K202" s="399"/>
      <c r="L202" s="402"/>
      <c r="M202" s="366"/>
      <c r="N202" s="368"/>
      <c r="O202" s="371">
        <v>1</v>
      </c>
      <c r="P202" s="374" t="s">
        <v>904</v>
      </c>
      <c r="Q202" s="377"/>
      <c r="R202" s="362" t="s">
        <v>154</v>
      </c>
      <c r="S202" s="362" t="s">
        <v>154</v>
      </c>
      <c r="T202" s="362" t="s">
        <v>154</v>
      </c>
      <c r="U202" s="362" t="s">
        <v>154</v>
      </c>
      <c r="V202" s="362" t="s">
        <v>154</v>
      </c>
      <c r="W202" s="362" t="s">
        <v>154</v>
      </c>
      <c r="X202" s="362" t="s">
        <v>154</v>
      </c>
      <c r="Y202" s="362" t="s">
        <v>154</v>
      </c>
      <c r="Z202" s="362" t="s">
        <v>154</v>
      </c>
      <c r="AA202" s="362" t="s">
        <v>154</v>
      </c>
      <c r="AB202" s="362" t="s">
        <v>154</v>
      </c>
      <c r="AC202" s="362" t="s">
        <v>154</v>
      </c>
      <c r="AD202" s="362" t="s">
        <v>154</v>
      </c>
      <c r="AE202" s="209"/>
      <c r="AF202" s="220">
        <v>0</v>
      </c>
      <c r="AG202" s="219" t="s">
        <v>308</v>
      </c>
      <c r="AH202" s="219"/>
      <c r="AI202" s="219"/>
      <c r="AJ202" s="219"/>
      <c r="AK202" s="219"/>
      <c r="AL202" s="219"/>
      <c r="AM202" s="219"/>
      <c r="AN202" s="219"/>
      <c r="AO202" s="219"/>
      <c r="AP202" s="164"/>
      <c r="AQ202" s="164"/>
      <c r="AR202" s="164"/>
      <c r="AS202" s="164"/>
      <c r="AT202" s="164"/>
      <c r="AU202" s="164"/>
      <c r="AV202" s="164"/>
      <c r="AW202" s="164"/>
      <c r="AX202" s="164"/>
      <c r="AY202" s="164"/>
      <c r="AZ202" s="164"/>
      <c r="BA202" s="164"/>
      <c r="BB202" s="164"/>
      <c r="BC202" s="164"/>
      <c r="BD202" s="164"/>
      <c r="BE202" s="164"/>
      <c r="BF202" s="164"/>
      <c r="BG202" s="164"/>
      <c r="BH202" s="164"/>
      <c r="BI202" s="164"/>
      <c r="BJ202" s="164"/>
      <c r="BK202" s="164"/>
      <c r="BL202" s="164"/>
      <c r="BM202" s="165"/>
      <c r="BN202" s="251"/>
      <c r="BO202" s="360" t="s">
        <v>837</v>
      </c>
      <c r="BP202" s="360" t="s">
        <v>837</v>
      </c>
      <c r="BQ202" s="360" t="s">
        <v>837</v>
      </c>
      <c r="BR202" s="250"/>
      <c r="BS202" s="360" t="s">
        <v>837</v>
      </c>
      <c r="BT202" s="360" t="s">
        <v>837</v>
      </c>
      <c r="BU202" s="360" t="s">
        <v>837</v>
      </c>
      <c r="BV202" s="360" t="s">
        <v>837</v>
      </c>
      <c r="BW202" s="360" t="s">
        <v>837</v>
      </c>
      <c r="BX202" s="250"/>
    </row>
    <row r="203" spans="3:77" ht="45">
      <c r="C203" s="307"/>
      <c r="D203" s="381"/>
      <c r="E203" s="384"/>
      <c r="F203" s="387"/>
      <c r="G203" s="390"/>
      <c r="H203" s="393"/>
      <c r="I203" s="396"/>
      <c r="J203" s="396"/>
      <c r="K203" s="399"/>
      <c r="L203" s="402"/>
      <c r="M203" s="366"/>
      <c r="N203" s="369"/>
      <c r="O203" s="372"/>
      <c r="P203" s="375"/>
      <c r="Q203" s="378"/>
      <c r="R203" s="363"/>
      <c r="S203" s="363"/>
      <c r="T203" s="363"/>
      <c r="U203" s="363"/>
      <c r="V203" s="363"/>
      <c r="W203" s="363"/>
      <c r="X203" s="363"/>
      <c r="Y203" s="363"/>
      <c r="Z203" s="363"/>
      <c r="AA203" s="363"/>
      <c r="AB203" s="363"/>
      <c r="AC203" s="363"/>
      <c r="AD203" s="363"/>
      <c r="AE203" s="193"/>
      <c r="AF203" s="217" t="s">
        <v>268</v>
      </c>
      <c r="AG203" s="158" t="s">
        <v>240</v>
      </c>
      <c r="AH203" s="300" t="s">
        <v>18</v>
      </c>
      <c r="AI203" s="315" t="s">
        <v>816</v>
      </c>
      <c r="AJ203" s="221" t="s">
        <v>817</v>
      </c>
      <c r="AK203" s="221" t="s">
        <v>818</v>
      </c>
      <c r="AL203" s="221" t="s">
        <v>819</v>
      </c>
      <c r="AM203" s="221" t="s">
        <v>820</v>
      </c>
      <c r="AN203" s="221" t="s">
        <v>821</v>
      </c>
      <c r="AO203" s="221" t="s">
        <v>822</v>
      </c>
      <c r="AP203" s="302" t="s">
        <v>19</v>
      </c>
      <c r="AQ203" s="103">
        <f>SUM(AT203,AV203,AY203,BB203,BE203,BH203,BK203)</f>
        <v>25083.4</v>
      </c>
      <c r="AR203" s="197">
        <f>SUM(AT203,AW203,AZ203,BC203,BF203,BI203,BL203)</f>
        <v>0</v>
      </c>
      <c r="AS203" s="195">
        <f>AQ203-AR203</f>
        <v>25083.4</v>
      </c>
      <c r="AT203" s="311"/>
      <c r="AU203" s="244"/>
      <c r="AV203" s="159">
        <v>0</v>
      </c>
      <c r="AW203" s="311"/>
      <c r="AX203" s="194">
        <f>AV203-AW203</f>
        <v>0</v>
      </c>
      <c r="AY203" s="160">
        <v>0</v>
      </c>
      <c r="AZ203" s="311"/>
      <c r="BA203" s="194">
        <f>AY203-AZ203</f>
        <v>0</v>
      </c>
      <c r="BB203" s="159">
        <v>0</v>
      </c>
      <c r="BC203" s="311"/>
      <c r="BD203" s="194">
        <f>BB203-BC203</f>
        <v>0</v>
      </c>
      <c r="BE203" s="159">
        <v>0</v>
      </c>
      <c r="BF203" s="311"/>
      <c r="BG203" s="194">
        <f>BE203-BF203</f>
        <v>0</v>
      </c>
      <c r="BH203" s="159">
        <v>0</v>
      </c>
      <c r="BI203" s="311"/>
      <c r="BJ203" s="194">
        <f>BH203-BI203</f>
        <v>0</v>
      </c>
      <c r="BK203" s="159">
        <v>25083.4</v>
      </c>
      <c r="BL203" s="311"/>
      <c r="BM203" s="195">
        <f>BK203-BL203</f>
        <v>25083.4</v>
      </c>
      <c r="BN203" s="251">
        <v>0</v>
      </c>
      <c r="BO203" s="360"/>
      <c r="BP203" s="360"/>
      <c r="BQ203" s="360"/>
      <c r="BR203" s="249" t="str">
        <f>AG203 &amp; BN203</f>
        <v>Прибыль направляемая на инвестиции0</v>
      </c>
      <c r="BS203" s="360"/>
      <c r="BT203" s="360"/>
      <c r="BU203" s="360"/>
      <c r="BV203" s="360"/>
      <c r="BW203" s="360"/>
      <c r="BX203" s="249" t="str">
        <f>AG203&amp;AH203</f>
        <v>Прибыль направляемая на инвестициида</v>
      </c>
      <c r="BY203" s="250"/>
    </row>
    <row r="204" spans="3:77" ht="15" customHeight="1">
      <c r="C204" s="307"/>
      <c r="D204" s="381"/>
      <c r="E204" s="384"/>
      <c r="F204" s="387"/>
      <c r="G204" s="390"/>
      <c r="H204" s="393"/>
      <c r="I204" s="396"/>
      <c r="J204" s="396"/>
      <c r="K204" s="399"/>
      <c r="L204" s="402"/>
      <c r="M204" s="366"/>
      <c r="N204" s="370"/>
      <c r="O204" s="373"/>
      <c r="P204" s="376"/>
      <c r="Q204" s="379"/>
      <c r="R204" s="364"/>
      <c r="S204" s="364"/>
      <c r="T204" s="364"/>
      <c r="U204" s="364"/>
      <c r="V204" s="364"/>
      <c r="W204" s="364"/>
      <c r="X204" s="364"/>
      <c r="Y204" s="364"/>
      <c r="Z204" s="364"/>
      <c r="AA204" s="364"/>
      <c r="AB204" s="364"/>
      <c r="AC204" s="364"/>
      <c r="AD204" s="364"/>
      <c r="AE204" s="279" t="s">
        <v>383</v>
      </c>
      <c r="AF204" s="203"/>
      <c r="AG204" s="223" t="s">
        <v>24</v>
      </c>
      <c r="AH204" s="223"/>
      <c r="AI204" s="223"/>
      <c r="AJ204" s="223"/>
      <c r="AK204" s="223"/>
      <c r="AL204" s="223"/>
      <c r="AM204" s="223"/>
      <c r="AN204" s="223"/>
      <c r="AO204" s="223"/>
      <c r="AP204" s="168"/>
      <c r="AQ204" s="169"/>
      <c r="AR204" s="169"/>
      <c r="AS204" s="169"/>
      <c r="AT204" s="169"/>
      <c r="AU204" s="169"/>
      <c r="AV204" s="169"/>
      <c r="AW204" s="169"/>
      <c r="AX204" s="169"/>
      <c r="AY204" s="169"/>
      <c r="AZ204" s="169"/>
      <c r="BA204" s="169"/>
      <c r="BB204" s="169"/>
      <c r="BC204" s="169"/>
      <c r="BD204" s="169"/>
      <c r="BE204" s="169"/>
      <c r="BF204" s="169"/>
      <c r="BG204" s="169"/>
      <c r="BH204" s="169"/>
      <c r="BI204" s="169"/>
      <c r="BJ204" s="169"/>
      <c r="BK204" s="169"/>
      <c r="BL204" s="169"/>
      <c r="BM204" s="170"/>
      <c r="BN204" s="251"/>
      <c r="BO204" s="360"/>
      <c r="BP204" s="360"/>
      <c r="BQ204" s="360"/>
      <c r="BR204" s="250"/>
      <c r="BS204" s="360"/>
      <c r="BT204" s="360"/>
      <c r="BU204" s="360"/>
      <c r="BV204" s="360"/>
      <c r="BW204" s="360"/>
      <c r="BX204" s="250"/>
    </row>
    <row r="205" spans="3:77" ht="52.5" customHeight="1" thickBot="1">
      <c r="C205" s="308"/>
      <c r="D205" s="382"/>
      <c r="E205" s="385"/>
      <c r="F205" s="388"/>
      <c r="G205" s="391"/>
      <c r="H205" s="394"/>
      <c r="I205" s="397"/>
      <c r="J205" s="397"/>
      <c r="K205" s="400"/>
      <c r="L205" s="403"/>
      <c r="M205" s="367"/>
      <c r="N205" s="280" t="s">
        <v>384</v>
      </c>
      <c r="O205" s="212"/>
      <c r="P205" s="361" t="s">
        <v>154</v>
      </c>
      <c r="Q205" s="361"/>
      <c r="R205" s="171"/>
      <c r="S205" s="171"/>
      <c r="T205" s="166"/>
      <c r="U205" s="166"/>
      <c r="V205" s="166"/>
      <c r="W205" s="166"/>
      <c r="X205" s="166"/>
      <c r="Y205" s="166"/>
      <c r="Z205" s="166"/>
      <c r="AA205" s="166"/>
      <c r="AB205" s="166"/>
      <c r="AC205" s="166"/>
      <c r="AD205" s="166"/>
      <c r="AE205" s="166"/>
      <c r="AF205" s="166"/>
      <c r="AG205" s="166"/>
      <c r="AH205" s="166"/>
      <c r="AI205" s="166"/>
      <c r="AJ205" s="166"/>
      <c r="AK205" s="166"/>
      <c r="AL205" s="166"/>
      <c r="AM205" s="166"/>
      <c r="AN205" s="166"/>
      <c r="AO205" s="166"/>
      <c r="AP205" s="166"/>
      <c r="AQ205" s="166"/>
      <c r="AR205" s="166"/>
      <c r="AS205" s="166"/>
      <c r="AT205" s="166"/>
      <c r="AU205" s="166"/>
      <c r="AV205" s="166"/>
      <c r="AW205" s="166"/>
      <c r="AX205" s="166"/>
      <c r="AY205" s="166"/>
      <c r="AZ205" s="166"/>
      <c r="BA205" s="166"/>
      <c r="BB205" s="166"/>
      <c r="BC205" s="166"/>
      <c r="BD205" s="166"/>
      <c r="BE205" s="166"/>
      <c r="BF205" s="166"/>
      <c r="BG205" s="166"/>
      <c r="BH205" s="166"/>
      <c r="BI205" s="166"/>
      <c r="BJ205" s="166"/>
      <c r="BK205" s="166"/>
      <c r="BL205" s="166"/>
      <c r="BM205" s="167"/>
      <c r="BN205" s="251"/>
      <c r="BO205" s="250"/>
      <c r="BP205" s="250"/>
      <c r="BQ205" s="250"/>
      <c r="BR205" s="250"/>
      <c r="BS205" s="250"/>
      <c r="BT205" s="250"/>
      <c r="BX205" s="250"/>
    </row>
    <row r="206" spans="3:77" ht="11.25" customHeight="1">
      <c r="C206" s="97" t="s">
        <v>827</v>
      </c>
      <c r="D206" s="380" t="s">
        <v>120</v>
      </c>
      <c r="E206" s="383" t="s">
        <v>199</v>
      </c>
      <c r="F206" s="386" t="s">
        <v>209</v>
      </c>
      <c r="G206" s="389" t="s">
        <v>840</v>
      </c>
      <c r="H206" s="392" t="s">
        <v>766</v>
      </c>
      <c r="I206" s="395" t="s">
        <v>766</v>
      </c>
      <c r="J206" s="395" t="s">
        <v>767</v>
      </c>
      <c r="K206" s="398">
        <v>1</v>
      </c>
      <c r="L206" s="401" t="s">
        <v>8</v>
      </c>
      <c r="M206" s="365">
        <v>0</v>
      </c>
      <c r="N206" s="163"/>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1"/>
      <c r="AR206" s="161"/>
      <c r="AS206" s="161"/>
      <c r="AT206" s="161"/>
      <c r="AU206" s="161"/>
      <c r="AV206" s="161"/>
      <c r="AW206" s="161"/>
      <c r="AX206" s="161"/>
      <c r="AY206" s="161"/>
      <c r="AZ206" s="161"/>
      <c r="BA206" s="161"/>
      <c r="BB206" s="161"/>
      <c r="BC206" s="161"/>
      <c r="BD206" s="161"/>
      <c r="BE206" s="161"/>
      <c r="BF206" s="161"/>
      <c r="BG206" s="161"/>
      <c r="BH206" s="161"/>
      <c r="BI206" s="161"/>
      <c r="BJ206" s="161"/>
      <c r="BK206" s="161"/>
      <c r="BL206" s="161"/>
      <c r="BM206" s="162"/>
      <c r="BN206" s="251"/>
      <c r="BO206" s="250"/>
      <c r="BP206" s="250"/>
      <c r="BQ206" s="250"/>
      <c r="BR206" s="250"/>
      <c r="BS206" s="250"/>
      <c r="BT206" s="250"/>
      <c r="BX206" s="250"/>
    </row>
    <row r="207" spans="3:77" ht="11.25" customHeight="1">
      <c r="C207" s="307"/>
      <c r="D207" s="381"/>
      <c r="E207" s="384"/>
      <c r="F207" s="387"/>
      <c r="G207" s="390"/>
      <c r="H207" s="393"/>
      <c r="I207" s="396"/>
      <c r="J207" s="396"/>
      <c r="K207" s="399"/>
      <c r="L207" s="402"/>
      <c r="M207" s="366"/>
      <c r="N207" s="368"/>
      <c r="O207" s="371">
        <v>1</v>
      </c>
      <c r="P207" s="374" t="s">
        <v>904</v>
      </c>
      <c r="Q207" s="377"/>
      <c r="R207" s="362" t="s">
        <v>154</v>
      </c>
      <c r="S207" s="362" t="s">
        <v>154</v>
      </c>
      <c r="T207" s="362" t="s">
        <v>154</v>
      </c>
      <c r="U207" s="362" t="s">
        <v>154</v>
      </c>
      <c r="V207" s="362" t="s">
        <v>154</v>
      </c>
      <c r="W207" s="362" t="s">
        <v>154</v>
      </c>
      <c r="X207" s="362" t="s">
        <v>154</v>
      </c>
      <c r="Y207" s="362" t="s">
        <v>154</v>
      </c>
      <c r="Z207" s="362" t="s">
        <v>154</v>
      </c>
      <c r="AA207" s="362" t="s">
        <v>154</v>
      </c>
      <c r="AB207" s="362" t="s">
        <v>154</v>
      </c>
      <c r="AC207" s="362" t="s">
        <v>154</v>
      </c>
      <c r="AD207" s="362" t="s">
        <v>154</v>
      </c>
      <c r="AE207" s="209"/>
      <c r="AF207" s="220">
        <v>0</v>
      </c>
      <c r="AG207" s="219" t="s">
        <v>308</v>
      </c>
      <c r="AH207" s="219"/>
      <c r="AI207" s="219"/>
      <c r="AJ207" s="219"/>
      <c r="AK207" s="219"/>
      <c r="AL207" s="219"/>
      <c r="AM207" s="219"/>
      <c r="AN207" s="219"/>
      <c r="AO207" s="219"/>
      <c r="AP207" s="164"/>
      <c r="AQ207" s="164"/>
      <c r="AR207" s="164"/>
      <c r="AS207" s="164"/>
      <c r="AT207" s="164"/>
      <c r="AU207" s="164"/>
      <c r="AV207" s="164"/>
      <c r="AW207" s="164"/>
      <c r="AX207" s="164"/>
      <c r="AY207" s="164"/>
      <c r="AZ207" s="164"/>
      <c r="BA207" s="164"/>
      <c r="BB207" s="164"/>
      <c r="BC207" s="164"/>
      <c r="BD207" s="164"/>
      <c r="BE207" s="164"/>
      <c r="BF207" s="164"/>
      <c r="BG207" s="164"/>
      <c r="BH207" s="164"/>
      <c r="BI207" s="164"/>
      <c r="BJ207" s="164"/>
      <c r="BK207" s="164"/>
      <c r="BL207" s="164"/>
      <c r="BM207" s="165"/>
      <c r="BN207" s="251"/>
      <c r="BO207" s="360" t="s">
        <v>837</v>
      </c>
      <c r="BP207" s="360" t="s">
        <v>837</v>
      </c>
      <c r="BQ207" s="360" t="s">
        <v>837</v>
      </c>
      <c r="BR207" s="250"/>
      <c r="BS207" s="360" t="s">
        <v>837</v>
      </c>
      <c r="BT207" s="360" t="s">
        <v>837</v>
      </c>
      <c r="BU207" s="360" t="s">
        <v>837</v>
      </c>
      <c r="BV207" s="360" t="s">
        <v>837</v>
      </c>
      <c r="BW207" s="360" t="s">
        <v>837</v>
      </c>
      <c r="BX207" s="250"/>
    </row>
    <row r="208" spans="3:77" ht="45">
      <c r="C208" s="307"/>
      <c r="D208" s="381"/>
      <c r="E208" s="384"/>
      <c r="F208" s="387"/>
      <c r="G208" s="390"/>
      <c r="H208" s="393"/>
      <c r="I208" s="396"/>
      <c r="J208" s="396"/>
      <c r="K208" s="399"/>
      <c r="L208" s="402"/>
      <c r="M208" s="366"/>
      <c r="N208" s="369"/>
      <c r="O208" s="372"/>
      <c r="P208" s="375"/>
      <c r="Q208" s="378"/>
      <c r="R208" s="363"/>
      <c r="S208" s="363"/>
      <c r="T208" s="363"/>
      <c r="U208" s="363"/>
      <c r="V208" s="363"/>
      <c r="W208" s="363"/>
      <c r="X208" s="363"/>
      <c r="Y208" s="363"/>
      <c r="Z208" s="363"/>
      <c r="AA208" s="363"/>
      <c r="AB208" s="363"/>
      <c r="AC208" s="363"/>
      <c r="AD208" s="363"/>
      <c r="AE208" s="193"/>
      <c r="AF208" s="217" t="s">
        <v>268</v>
      </c>
      <c r="AG208" s="158" t="s">
        <v>240</v>
      </c>
      <c r="AH208" s="300" t="s">
        <v>18</v>
      </c>
      <c r="AI208" s="315" t="s">
        <v>816</v>
      </c>
      <c r="AJ208" s="221" t="s">
        <v>817</v>
      </c>
      <c r="AK208" s="221" t="s">
        <v>818</v>
      </c>
      <c r="AL208" s="221" t="s">
        <v>819</v>
      </c>
      <c r="AM208" s="221" t="s">
        <v>820</v>
      </c>
      <c r="AN208" s="221" t="s">
        <v>821</v>
      </c>
      <c r="AO208" s="221" t="s">
        <v>822</v>
      </c>
      <c r="AP208" s="302" t="s">
        <v>19</v>
      </c>
      <c r="AQ208" s="103">
        <f>SUM(AT208,AV208,AY208,BB208,BE208,BH208,BK208)</f>
        <v>11350.79</v>
      </c>
      <c r="AR208" s="197">
        <f>SUM(AT208,AW208,AZ208,BC208,BF208,BI208,BL208)</f>
        <v>0</v>
      </c>
      <c r="AS208" s="195">
        <f>AQ208-AR208</f>
        <v>11350.79</v>
      </c>
      <c r="AT208" s="311"/>
      <c r="AU208" s="244"/>
      <c r="AV208" s="159">
        <v>0</v>
      </c>
      <c r="AW208" s="311"/>
      <c r="AX208" s="194">
        <f>AV208-AW208</f>
        <v>0</v>
      </c>
      <c r="AY208" s="160">
        <v>0</v>
      </c>
      <c r="AZ208" s="311"/>
      <c r="BA208" s="194">
        <f>AY208-AZ208</f>
        <v>0</v>
      </c>
      <c r="BB208" s="159">
        <v>0</v>
      </c>
      <c r="BC208" s="311"/>
      <c r="BD208" s="194">
        <f>BB208-BC208</f>
        <v>0</v>
      </c>
      <c r="BE208" s="159">
        <v>0</v>
      </c>
      <c r="BF208" s="311"/>
      <c r="BG208" s="194">
        <f>BE208-BF208</f>
        <v>0</v>
      </c>
      <c r="BH208" s="159">
        <v>0</v>
      </c>
      <c r="BI208" s="311"/>
      <c r="BJ208" s="194">
        <f>BH208-BI208</f>
        <v>0</v>
      </c>
      <c r="BK208" s="159">
        <v>11350.79</v>
      </c>
      <c r="BL208" s="311"/>
      <c r="BM208" s="195">
        <f>BK208-BL208</f>
        <v>11350.79</v>
      </c>
      <c r="BN208" s="251">
        <v>0</v>
      </c>
      <c r="BO208" s="360"/>
      <c r="BP208" s="360"/>
      <c r="BQ208" s="360"/>
      <c r="BR208" s="249" t="str">
        <f>AG208 &amp; BN208</f>
        <v>Прибыль направляемая на инвестиции0</v>
      </c>
      <c r="BS208" s="360"/>
      <c r="BT208" s="360"/>
      <c r="BU208" s="360"/>
      <c r="BV208" s="360"/>
      <c r="BW208" s="360"/>
      <c r="BX208" s="249" t="str">
        <f>AG208&amp;AH208</f>
        <v>Прибыль направляемая на инвестициида</v>
      </c>
      <c r="BY208" s="250"/>
    </row>
    <row r="209" spans="3:77" ht="45">
      <c r="C209" s="97"/>
      <c r="D209" s="381"/>
      <c r="E209" s="384"/>
      <c r="F209" s="387"/>
      <c r="G209" s="390"/>
      <c r="H209" s="393"/>
      <c r="I209" s="396"/>
      <c r="J209" s="396"/>
      <c r="K209" s="399"/>
      <c r="L209" s="402"/>
      <c r="M209" s="366"/>
      <c r="N209" s="369"/>
      <c r="O209" s="372"/>
      <c r="P209" s="375"/>
      <c r="Q209" s="378"/>
      <c r="R209" s="363"/>
      <c r="S209" s="363"/>
      <c r="T209" s="363"/>
      <c r="U209" s="363"/>
      <c r="V209" s="363"/>
      <c r="W209" s="363"/>
      <c r="X209" s="363"/>
      <c r="Y209" s="363"/>
      <c r="Z209" s="363"/>
      <c r="AA209" s="363"/>
      <c r="AB209" s="363"/>
      <c r="AC209" s="363"/>
      <c r="AD209" s="363"/>
      <c r="AE209" s="324" t="s">
        <v>827</v>
      </c>
      <c r="AF209" s="217" t="s">
        <v>118</v>
      </c>
      <c r="AG209" s="196" t="s">
        <v>226</v>
      </c>
      <c r="AH209" s="302" t="s">
        <v>18</v>
      </c>
      <c r="AI209" s="315" t="s">
        <v>816</v>
      </c>
      <c r="AJ209" s="221" t="s">
        <v>817</v>
      </c>
      <c r="AK209" s="221" t="s">
        <v>818</v>
      </c>
      <c r="AL209" s="221" t="s">
        <v>819</v>
      </c>
      <c r="AM209" s="221" t="s">
        <v>820</v>
      </c>
      <c r="AN209" s="221" t="s">
        <v>821</v>
      </c>
      <c r="AO209" s="221" t="s">
        <v>822</v>
      </c>
      <c r="AP209" s="302" t="s">
        <v>19</v>
      </c>
      <c r="AQ209" s="195">
        <f>SUM(AT209,AV209,AY209,BB209,BE209,BH209,BK209)</f>
        <v>5742.22</v>
      </c>
      <c r="AR209" s="197">
        <f>SUM(AT209,AW209,AZ209,BC209,BF209,BI209,BL209)</f>
        <v>0</v>
      </c>
      <c r="AS209" s="195">
        <f>AQ209-AR209</f>
        <v>5742.22</v>
      </c>
      <c r="AT209" s="314"/>
      <c r="AU209" s="241"/>
      <c r="AV209" s="198"/>
      <c r="AW209" s="312"/>
      <c r="AX209" s="199">
        <f>AV209-AW209</f>
        <v>0</v>
      </c>
      <c r="AY209" s="173"/>
      <c r="AZ209" s="312"/>
      <c r="BA209" s="199">
        <f>AY209-AZ209</f>
        <v>0</v>
      </c>
      <c r="BB209" s="198"/>
      <c r="BC209" s="312"/>
      <c r="BD209" s="199">
        <f>BB209-BC209</f>
        <v>0</v>
      </c>
      <c r="BE209" s="198"/>
      <c r="BF209" s="312"/>
      <c r="BG209" s="199">
        <f>BE209-BF209</f>
        <v>0</v>
      </c>
      <c r="BH209" s="198"/>
      <c r="BI209" s="312"/>
      <c r="BJ209" s="199">
        <f>BH209-BI209</f>
        <v>0</v>
      </c>
      <c r="BK209" s="198">
        <v>5742.22</v>
      </c>
      <c r="BL209" s="312"/>
      <c r="BM209" s="195">
        <f>BK209-BL209</f>
        <v>5742.22</v>
      </c>
      <c r="BN209" s="251">
        <v>0</v>
      </c>
      <c r="BO209" s="360"/>
      <c r="BP209" s="360"/>
      <c r="BQ209" s="360"/>
      <c r="BR209" s="249" t="str">
        <f>AG209 &amp; BN209</f>
        <v>Кредиты0</v>
      </c>
      <c r="BS209" s="360"/>
      <c r="BT209" s="360"/>
      <c r="BU209" s="360"/>
      <c r="BV209" s="360"/>
      <c r="BW209" s="360"/>
      <c r="BX209" s="249" t="str">
        <f>AG209&amp;AH209</f>
        <v>Кредитыда</v>
      </c>
      <c r="BY209" s="250"/>
    </row>
    <row r="210" spans="3:77" ht="15" customHeight="1">
      <c r="C210" s="307"/>
      <c r="D210" s="381"/>
      <c r="E210" s="384"/>
      <c r="F210" s="387"/>
      <c r="G210" s="390"/>
      <c r="H210" s="393"/>
      <c r="I210" s="396"/>
      <c r="J210" s="396"/>
      <c r="K210" s="399"/>
      <c r="L210" s="402"/>
      <c r="M210" s="366"/>
      <c r="N210" s="370"/>
      <c r="O210" s="373"/>
      <c r="P210" s="376"/>
      <c r="Q210" s="379"/>
      <c r="R210" s="364"/>
      <c r="S210" s="364"/>
      <c r="T210" s="364"/>
      <c r="U210" s="364"/>
      <c r="V210" s="364"/>
      <c r="W210" s="364"/>
      <c r="X210" s="364"/>
      <c r="Y210" s="364"/>
      <c r="Z210" s="364"/>
      <c r="AA210" s="364"/>
      <c r="AB210" s="364"/>
      <c r="AC210" s="364"/>
      <c r="AD210" s="364"/>
      <c r="AE210" s="279" t="s">
        <v>383</v>
      </c>
      <c r="AF210" s="203"/>
      <c r="AG210" s="223" t="s">
        <v>24</v>
      </c>
      <c r="AH210" s="223"/>
      <c r="AI210" s="223"/>
      <c r="AJ210" s="223"/>
      <c r="AK210" s="223"/>
      <c r="AL210" s="223"/>
      <c r="AM210" s="223"/>
      <c r="AN210" s="223"/>
      <c r="AO210" s="223"/>
      <c r="AP210" s="168"/>
      <c r="AQ210" s="169"/>
      <c r="AR210" s="169"/>
      <c r="AS210" s="169"/>
      <c r="AT210" s="169"/>
      <c r="AU210" s="169"/>
      <c r="AV210" s="169"/>
      <c r="AW210" s="169"/>
      <c r="AX210" s="169"/>
      <c r="AY210" s="169"/>
      <c r="AZ210" s="169"/>
      <c r="BA210" s="169"/>
      <c r="BB210" s="169"/>
      <c r="BC210" s="169"/>
      <c r="BD210" s="169"/>
      <c r="BE210" s="169"/>
      <c r="BF210" s="169"/>
      <c r="BG210" s="169"/>
      <c r="BH210" s="169"/>
      <c r="BI210" s="169"/>
      <c r="BJ210" s="169"/>
      <c r="BK210" s="169"/>
      <c r="BL210" s="169"/>
      <c r="BM210" s="170"/>
      <c r="BN210" s="251"/>
      <c r="BO210" s="360"/>
      <c r="BP210" s="360"/>
      <c r="BQ210" s="360"/>
      <c r="BR210" s="250"/>
      <c r="BS210" s="360"/>
      <c r="BT210" s="360"/>
      <c r="BU210" s="360"/>
      <c r="BV210" s="360"/>
      <c r="BW210" s="360"/>
      <c r="BX210" s="250"/>
    </row>
    <row r="211" spans="3:77" ht="15" customHeight="1" thickBot="1">
      <c r="C211" s="308"/>
      <c r="D211" s="382"/>
      <c r="E211" s="385"/>
      <c r="F211" s="388"/>
      <c r="G211" s="391"/>
      <c r="H211" s="394"/>
      <c r="I211" s="397"/>
      <c r="J211" s="397"/>
      <c r="K211" s="400"/>
      <c r="L211" s="403"/>
      <c r="M211" s="367"/>
      <c r="N211" s="280" t="s">
        <v>384</v>
      </c>
      <c r="O211" s="212"/>
      <c r="P211" s="361" t="s">
        <v>154</v>
      </c>
      <c r="Q211" s="361"/>
      <c r="R211" s="171"/>
      <c r="S211" s="171"/>
      <c r="T211" s="166"/>
      <c r="U211" s="166"/>
      <c r="V211" s="166"/>
      <c r="W211" s="166"/>
      <c r="X211" s="166"/>
      <c r="Y211" s="166"/>
      <c r="Z211" s="166"/>
      <c r="AA211" s="166"/>
      <c r="AB211" s="166"/>
      <c r="AC211" s="166"/>
      <c r="AD211" s="166"/>
      <c r="AE211" s="166"/>
      <c r="AF211" s="166"/>
      <c r="AG211" s="166"/>
      <c r="AH211" s="166"/>
      <c r="AI211" s="166"/>
      <c r="AJ211" s="166"/>
      <c r="AK211" s="166"/>
      <c r="AL211" s="166"/>
      <c r="AM211" s="166"/>
      <c r="AN211" s="166"/>
      <c r="AO211" s="166"/>
      <c r="AP211" s="166"/>
      <c r="AQ211" s="166"/>
      <c r="AR211" s="166"/>
      <c r="AS211" s="166"/>
      <c r="AT211" s="166"/>
      <c r="AU211" s="166"/>
      <c r="AV211" s="166"/>
      <c r="AW211" s="166"/>
      <c r="AX211" s="166"/>
      <c r="AY211" s="166"/>
      <c r="AZ211" s="166"/>
      <c r="BA211" s="166"/>
      <c r="BB211" s="166"/>
      <c r="BC211" s="166"/>
      <c r="BD211" s="166"/>
      <c r="BE211" s="166"/>
      <c r="BF211" s="166"/>
      <c r="BG211" s="166"/>
      <c r="BH211" s="166"/>
      <c r="BI211" s="166"/>
      <c r="BJ211" s="166"/>
      <c r="BK211" s="166"/>
      <c r="BL211" s="166"/>
      <c r="BM211" s="167"/>
      <c r="BN211" s="251"/>
      <c r="BO211" s="250"/>
      <c r="BP211" s="250"/>
      <c r="BQ211" s="250"/>
      <c r="BR211" s="250"/>
      <c r="BS211" s="250"/>
      <c r="BT211" s="250"/>
      <c r="BX211" s="250"/>
    </row>
    <row r="212" spans="3:77" ht="11.25" customHeight="1">
      <c r="C212" s="97" t="s">
        <v>827</v>
      </c>
      <c r="D212" s="380" t="s">
        <v>344</v>
      </c>
      <c r="E212" s="383" t="s">
        <v>199</v>
      </c>
      <c r="F212" s="386" t="s">
        <v>209</v>
      </c>
      <c r="G212" s="389" t="s">
        <v>841</v>
      </c>
      <c r="H212" s="392" t="s">
        <v>766</v>
      </c>
      <c r="I212" s="395" t="s">
        <v>766</v>
      </c>
      <c r="J212" s="395" t="s">
        <v>767</v>
      </c>
      <c r="K212" s="398">
        <v>2</v>
      </c>
      <c r="L212" s="401" t="s">
        <v>6</v>
      </c>
      <c r="M212" s="365">
        <v>0</v>
      </c>
      <c r="N212" s="163"/>
      <c r="O212" s="161"/>
      <c r="P212" s="161"/>
      <c r="Q212" s="161"/>
      <c r="R212" s="161"/>
      <c r="S212" s="161"/>
      <c r="T212" s="161"/>
      <c r="U212" s="161"/>
      <c r="V212" s="161"/>
      <c r="W212" s="161"/>
      <c r="X212" s="161"/>
      <c r="Y212" s="161"/>
      <c r="Z212" s="161"/>
      <c r="AA212" s="161"/>
      <c r="AB212" s="161"/>
      <c r="AC212" s="161"/>
      <c r="AD212" s="161"/>
      <c r="AE212" s="161"/>
      <c r="AF212" s="161"/>
      <c r="AG212" s="161"/>
      <c r="AH212" s="161"/>
      <c r="AI212" s="161"/>
      <c r="AJ212" s="161"/>
      <c r="AK212" s="161"/>
      <c r="AL212" s="161"/>
      <c r="AM212" s="161"/>
      <c r="AN212" s="161"/>
      <c r="AO212" s="161"/>
      <c r="AP212" s="161"/>
      <c r="AQ212" s="161"/>
      <c r="AR212" s="161"/>
      <c r="AS212" s="161"/>
      <c r="AT212" s="161"/>
      <c r="AU212" s="161"/>
      <c r="AV212" s="161"/>
      <c r="AW212" s="161"/>
      <c r="AX212" s="161"/>
      <c r="AY212" s="161"/>
      <c r="AZ212" s="161"/>
      <c r="BA212" s="161"/>
      <c r="BB212" s="161"/>
      <c r="BC212" s="161"/>
      <c r="BD212" s="161"/>
      <c r="BE212" s="161"/>
      <c r="BF212" s="161"/>
      <c r="BG212" s="161"/>
      <c r="BH212" s="161"/>
      <c r="BI212" s="161"/>
      <c r="BJ212" s="161"/>
      <c r="BK212" s="161"/>
      <c r="BL212" s="161"/>
      <c r="BM212" s="162"/>
      <c r="BN212" s="251"/>
      <c r="BO212" s="250"/>
      <c r="BP212" s="250"/>
      <c r="BQ212" s="250"/>
      <c r="BR212" s="250"/>
      <c r="BS212" s="250"/>
      <c r="BT212" s="250"/>
      <c r="BX212" s="250"/>
    </row>
    <row r="213" spans="3:77" ht="11.25" customHeight="1">
      <c r="C213" s="307"/>
      <c r="D213" s="381"/>
      <c r="E213" s="384"/>
      <c r="F213" s="387"/>
      <c r="G213" s="390"/>
      <c r="H213" s="393"/>
      <c r="I213" s="396"/>
      <c r="J213" s="396"/>
      <c r="K213" s="399"/>
      <c r="L213" s="402"/>
      <c r="M213" s="366"/>
      <c r="N213" s="368"/>
      <c r="O213" s="371">
        <v>1</v>
      </c>
      <c r="P213" s="374" t="s">
        <v>904</v>
      </c>
      <c r="Q213" s="377"/>
      <c r="R213" s="362" t="s">
        <v>154</v>
      </c>
      <c r="S213" s="362" t="s">
        <v>154</v>
      </c>
      <c r="T213" s="362" t="s">
        <v>154</v>
      </c>
      <c r="U213" s="362" t="s">
        <v>154</v>
      </c>
      <c r="V213" s="362" t="s">
        <v>154</v>
      </c>
      <c r="W213" s="362" t="s">
        <v>154</v>
      </c>
      <c r="X213" s="362" t="s">
        <v>154</v>
      </c>
      <c r="Y213" s="362" t="s">
        <v>154</v>
      </c>
      <c r="Z213" s="362" t="s">
        <v>154</v>
      </c>
      <c r="AA213" s="362" t="s">
        <v>154</v>
      </c>
      <c r="AB213" s="362" t="s">
        <v>154</v>
      </c>
      <c r="AC213" s="362" t="s">
        <v>154</v>
      </c>
      <c r="AD213" s="362" t="s">
        <v>154</v>
      </c>
      <c r="AE213" s="209"/>
      <c r="AF213" s="220">
        <v>0</v>
      </c>
      <c r="AG213" s="219" t="s">
        <v>308</v>
      </c>
      <c r="AH213" s="219"/>
      <c r="AI213" s="219"/>
      <c r="AJ213" s="219"/>
      <c r="AK213" s="219"/>
      <c r="AL213" s="219"/>
      <c r="AM213" s="219"/>
      <c r="AN213" s="219"/>
      <c r="AO213" s="219"/>
      <c r="AP213" s="164"/>
      <c r="AQ213" s="164"/>
      <c r="AR213" s="164"/>
      <c r="AS213" s="164"/>
      <c r="AT213" s="164"/>
      <c r="AU213" s="164"/>
      <c r="AV213" s="164"/>
      <c r="AW213" s="164"/>
      <c r="AX213" s="164"/>
      <c r="AY213" s="164"/>
      <c r="AZ213" s="164"/>
      <c r="BA213" s="164"/>
      <c r="BB213" s="164"/>
      <c r="BC213" s="164"/>
      <c r="BD213" s="164"/>
      <c r="BE213" s="164"/>
      <c r="BF213" s="164"/>
      <c r="BG213" s="164"/>
      <c r="BH213" s="164"/>
      <c r="BI213" s="164"/>
      <c r="BJ213" s="164"/>
      <c r="BK213" s="164"/>
      <c r="BL213" s="164"/>
      <c r="BM213" s="165"/>
      <c r="BN213" s="251"/>
      <c r="BO213" s="360" t="s">
        <v>837</v>
      </c>
      <c r="BP213" s="360" t="s">
        <v>837</v>
      </c>
      <c r="BQ213" s="360" t="s">
        <v>837</v>
      </c>
      <c r="BR213" s="250"/>
      <c r="BS213" s="360" t="s">
        <v>837</v>
      </c>
      <c r="BT213" s="360" t="s">
        <v>837</v>
      </c>
      <c r="BU213" s="360" t="s">
        <v>837</v>
      </c>
      <c r="BV213" s="360" t="s">
        <v>837</v>
      </c>
      <c r="BW213" s="360" t="s">
        <v>837</v>
      </c>
      <c r="BX213" s="250"/>
    </row>
    <row r="214" spans="3:77" ht="45">
      <c r="C214" s="307"/>
      <c r="D214" s="381"/>
      <c r="E214" s="384"/>
      <c r="F214" s="387"/>
      <c r="G214" s="390"/>
      <c r="H214" s="393"/>
      <c r="I214" s="396"/>
      <c r="J214" s="396"/>
      <c r="K214" s="399"/>
      <c r="L214" s="402"/>
      <c r="M214" s="366"/>
      <c r="N214" s="369"/>
      <c r="O214" s="372"/>
      <c r="P214" s="375"/>
      <c r="Q214" s="378"/>
      <c r="R214" s="363"/>
      <c r="S214" s="363"/>
      <c r="T214" s="363"/>
      <c r="U214" s="363"/>
      <c r="V214" s="363"/>
      <c r="W214" s="363"/>
      <c r="X214" s="363"/>
      <c r="Y214" s="363"/>
      <c r="Z214" s="363"/>
      <c r="AA214" s="363"/>
      <c r="AB214" s="363"/>
      <c r="AC214" s="363"/>
      <c r="AD214" s="363"/>
      <c r="AE214" s="193"/>
      <c r="AF214" s="217" t="s">
        <v>268</v>
      </c>
      <c r="AG214" s="158" t="s">
        <v>240</v>
      </c>
      <c r="AH214" s="300" t="s">
        <v>18</v>
      </c>
      <c r="AI214" s="315" t="s">
        <v>816</v>
      </c>
      <c r="AJ214" s="221" t="s">
        <v>817</v>
      </c>
      <c r="AK214" s="221" t="s">
        <v>818</v>
      </c>
      <c r="AL214" s="221" t="s">
        <v>819</v>
      </c>
      <c r="AM214" s="221" t="s">
        <v>820</v>
      </c>
      <c r="AN214" s="221" t="s">
        <v>821</v>
      </c>
      <c r="AO214" s="221" t="s">
        <v>822</v>
      </c>
      <c r="AP214" s="302" t="s">
        <v>19</v>
      </c>
      <c r="AQ214" s="103">
        <f>SUM(AT214,AV214,AY214,BB214,BE214,BH214,BK214)</f>
        <v>5998.625</v>
      </c>
      <c r="AR214" s="197">
        <f>SUM(AT214,AW214,AZ214,BC214,BF214,BI214,BL214)</f>
        <v>0</v>
      </c>
      <c r="AS214" s="195">
        <f>AQ214-AR214</f>
        <v>5998.625</v>
      </c>
      <c r="AT214" s="311"/>
      <c r="AU214" s="244"/>
      <c r="AV214" s="159">
        <v>0</v>
      </c>
      <c r="AW214" s="311"/>
      <c r="AX214" s="194">
        <f>AV214-AW214</f>
        <v>0</v>
      </c>
      <c r="AY214" s="160">
        <v>0</v>
      </c>
      <c r="AZ214" s="311"/>
      <c r="BA214" s="194">
        <f>AY214-AZ214</f>
        <v>0</v>
      </c>
      <c r="BB214" s="159">
        <v>0</v>
      </c>
      <c r="BC214" s="311"/>
      <c r="BD214" s="194">
        <f>BB214-BC214</f>
        <v>0</v>
      </c>
      <c r="BE214" s="159">
        <v>5998.625</v>
      </c>
      <c r="BF214" s="311"/>
      <c r="BG214" s="194">
        <f>BE214-BF214</f>
        <v>5998.625</v>
      </c>
      <c r="BH214" s="159">
        <v>0</v>
      </c>
      <c r="BI214" s="311"/>
      <c r="BJ214" s="194">
        <f>BH214-BI214</f>
        <v>0</v>
      </c>
      <c r="BK214" s="159">
        <v>0</v>
      </c>
      <c r="BL214" s="311"/>
      <c r="BM214" s="195">
        <f>BK214-BL214</f>
        <v>0</v>
      </c>
      <c r="BN214" s="251">
        <v>0</v>
      </c>
      <c r="BO214" s="360"/>
      <c r="BP214" s="360"/>
      <c r="BQ214" s="360"/>
      <c r="BR214" s="249" t="str">
        <f>AG214 &amp; BN214</f>
        <v>Прибыль направляемая на инвестиции0</v>
      </c>
      <c r="BS214" s="360"/>
      <c r="BT214" s="360"/>
      <c r="BU214" s="360"/>
      <c r="BV214" s="360"/>
      <c r="BW214" s="360"/>
      <c r="BX214" s="249" t="str">
        <f>AG214&amp;AH214</f>
        <v>Прибыль направляемая на инвестициида</v>
      </c>
      <c r="BY214" s="250"/>
    </row>
    <row r="215" spans="3:77" ht="45">
      <c r="C215" s="97"/>
      <c r="D215" s="381"/>
      <c r="E215" s="384"/>
      <c r="F215" s="387"/>
      <c r="G215" s="390"/>
      <c r="H215" s="393"/>
      <c r="I215" s="396"/>
      <c r="J215" s="396"/>
      <c r="K215" s="399"/>
      <c r="L215" s="402"/>
      <c r="M215" s="366"/>
      <c r="N215" s="369"/>
      <c r="O215" s="372"/>
      <c r="P215" s="375"/>
      <c r="Q215" s="378"/>
      <c r="R215" s="363"/>
      <c r="S215" s="363"/>
      <c r="T215" s="363"/>
      <c r="U215" s="363"/>
      <c r="V215" s="363"/>
      <c r="W215" s="363"/>
      <c r="X215" s="363"/>
      <c r="Y215" s="363"/>
      <c r="Z215" s="363"/>
      <c r="AA215" s="363"/>
      <c r="AB215" s="363"/>
      <c r="AC215" s="363"/>
      <c r="AD215" s="363"/>
      <c r="AE215" s="324" t="s">
        <v>827</v>
      </c>
      <c r="AF215" s="217" t="s">
        <v>118</v>
      </c>
      <c r="AG215" s="196" t="s">
        <v>221</v>
      </c>
      <c r="AH215" s="302" t="s">
        <v>18</v>
      </c>
      <c r="AI215" s="315" t="s">
        <v>816</v>
      </c>
      <c r="AJ215" s="221" t="s">
        <v>817</v>
      </c>
      <c r="AK215" s="221" t="s">
        <v>818</v>
      </c>
      <c r="AL215" s="221" t="s">
        <v>819</v>
      </c>
      <c r="AM215" s="221" t="s">
        <v>820</v>
      </c>
      <c r="AN215" s="221" t="s">
        <v>821</v>
      </c>
      <c r="AO215" s="221" t="s">
        <v>822</v>
      </c>
      <c r="AP215" s="302" t="s">
        <v>19</v>
      </c>
      <c r="AQ215" s="195">
        <f>SUM(AT215,AV215,AY215,BB215,BE215,BH215,BK215)</f>
        <v>5998.625</v>
      </c>
      <c r="AR215" s="197">
        <f>SUM(AT215,AW215,AZ215,BC215,BF215,BI215,BL215)</f>
        <v>0</v>
      </c>
      <c r="AS215" s="195">
        <f>AQ215-AR215</f>
        <v>5998.625</v>
      </c>
      <c r="AT215" s="314"/>
      <c r="AU215" s="241"/>
      <c r="AV215" s="198"/>
      <c r="AW215" s="312"/>
      <c r="AX215" s="199">
        <f>AV215-AW215</f>
        <v>0</v>
      </c>
      <c r="AY215" s="173"/>
      <c r="AZ215" s="312"/>
      <c r="BA215" s="199">
        <f>AY215-AZ215</f>
        <v>0</v>
      </c>
      <c r="BB215" s="198"/>
      <c r="BC215" s="312"/>
      <c r="BD215" s="199">
        <f>BB215-BC215</f>
        <v>0</v>
      </c>
      <c r="BE215" s="198"/>
      <c r="BF215" s="312"/>
      <c r="BG215" s="199">
        <f>BE215-BF215</f>
        <v>0</v>
      </c>
      <c r="BH215" s="198">
        <v>5998.625</v>
      </c>
      <c r="BI215" s="312"/>
      <c r="BJ215" s="199">
        <f>BH215-BI215</f>
        <v>5998.625</v>
      </c>
      <c r="BK215" s="198">
        <v>0</v>
      </c>
      <c r="BL215" s="312"/>
      <c r="BM215" s="195">
        <f>BK215-BL215</f>
        <v>0</v>
      </c>
      <c r="BN215" s="251">
        <v>0</v>
      </c>
      <c r="BO215" s="360"/>
      <c r="BP215" s="360"/>
      <c r="BQ215" s="360"/>
      <c r="BR215" s="249" t="str">
        <f>AG215 &amp; BN215</f>
        <v>Амортизационные отчисления0</v>
      </c>
      <c r="BS215" s="360"/>
      <c r="BT215" s="360"/>
      <c r="BU215" s="360"/>
      <c r="BV215" s="360"/>
      <c r="BW215" s="360"/>
      <c r="BX215" s="249" t="str">
        <f>AG215&amp;AH215</f>
        <v>Амортизационные отчисленияда</v>
      </c>
      <c r="BY215" s="250"/>
    </row>
    <row r="216" spans="3:77" ht="15" customHeight="1">
      <c r="C216" s="307"/>
      <c r="D216" s="381"/>
      <c r="E216" s="384"/>
      <c r="F216" s="387"/>
      <c r="G216" s="390"/>
      <c r="H216" s="393"/>
      <c r="I216" s="396"/>
      <c r="J216" s="396"/>
      <c r="K216" s="399"/>
      <c r="L216" s="402"/>
      <c r="M216" s="366"/>
      <c r="N216" s="370"/>
      <c r="O216" s="373"/>
      <c r="P216" s="376"/>
      <c r="Q216" s="379"/>
      <c r="R216" s="364"/>
      <c r="S216" s="364"/>
      <c r="T216" s="364"/>
      <c r="U216" s="364"/>
      <c r="V216" s="364"/>
      <c r="W216" s="364"/>
      <c r="X216" s="364"/>
      <c r="Y216" s="364"/>
      <c r="Z216" s="364"/>
      <c r="AA216" s="364"/>
      <c r="AB216" s="364"/>
      <c r="AC216" s="364"/>
      <c r="AD216" s="364"/>
      <c r="AE216" s="279" t="s">
        <v>383</v>
      </c>
      <c r="AF216" s="203"/>
      <c r="AG216" s="223" t="s">
        <v>24</v>
      </c>
      <c r="AH216" s="223"/>
      <c r="AI216" s="223"/>
      <c r="AJ216" s="223"/>
      <c r="AK216" s="223"/>
      <c r="AL216" s="223"/>
      <c r="AM216" s="223"/>
      <c r="AN216" s="223"/>
      <c r="AO216" s="223"/>
      <c r="AP216" s="168"/>
      <c r="AQ216" s="169"/>
      <c r="AR216" s="169"/>
      <c r="AS216" s="169"/>
      <c r="AT216" s="169"/>
      <c r="AU216" s="169"/>
      <c r="AV216" s="169"/>
      <c r="AW216" s="169"/>
      <c r="AX216" s="169"/>
      <c r="AY216" s="169"/>
      <c r="AZ216" s="169"/>
      <c r="BA216" s="169"/>
      <c r="BB216" s="169"/>
      <c r="BC216" s="169"/>
      <c r="BD216" s="169"/>
      <c r="BE216" s="169"/>
      <c r="BF216" s="169"/>
      <c r="BG216" s="169"/>
      <c r="BH216" s="169"/>
      <c r="BI216" s="169"/>
      <c r="BJ216" s="169"/>
      <c r="BK216" s="169"/>
      <c r="BL216" s="169"/>
      <c r="BM216" s="170"/>
      <c r="BN216" s="251"/>
      <c r="BO216" s="360"/>
      <c r="BP216" s="360"/>
      <c r="BQ216" s="360"/>
      <c r="BR216" s="250"/>
      <c r="BS216" s="360"/>
      <c r="BT216" s="360"/>
      <c r="BU216" s="360"/>
      <c r="BV216" s="360"/>
      <c r="BW216" s="360"/>
      <c r="BX216" s="250"/>
    </row>
    <row r="217" spans="3:77" ht="15" customHeight="1" thickBot="1">
      <c r="C217" s="308"/>
      <c r="D217" s="382"/>
      <c r="E217" s="385"/>
      <c r="F217" s="388"/>
      <c r="G217" s="391"/>
      <c r="H217" s="394"/>
      <c r="I217" s="397"/>
      <c r="J217" s="397"/>
      <c r="K217" s="400"/>
      <c r="L217" s="403"/>
      <c r="M217" s="367"/>
      <c r="N217" s="280" t="s">
        <v>384</v>
      </c>
      <c r="O217" s="212"/>
      <c r="P217" s="361" t="s">
        <v>154</v>
      </c>
      <c r="Q217" s="361"/>
      <c r="R217" s="171"/>
      <c r="S217" s="171"/>
      <c r="T217" s="166"/>
      <c r="U217" s="166"/>
      <c r="V217" s="166"/>
      <c r="W217" s="166"/>
      <c r="X217" s="166"/>
      <c r="Y217" s="166"/>
      <c r="Z217" s="166"/>
      <c r="AA217" s="166"/>
      <c r="AB217" s="166"/>
      <c r="AC217" s="166"/>
      <c r="AD217" s="166"/>
      <c r="AE217" s="166"/>
      <c r="AF217" s="166"/>
      <c r="AG217" s="166"/>
      <c r="AH217" s="166"/>
      <c r="AI217" s="166"/>
      <c r="AJ217" s="166"/>
      <c r="AK217" s="166"/>
      <c r="AL217" s="166"/>
      <c r="AM217" s="166"/>
      <c r="AN217" s="166"/>
      <c r="AO217" s="166"/>
      <c r="AP217" s="166"/>
      <c r="AQ217" s="166"/>
      <c r="AR217" s="166"/>
      <c r="AS217" s="166"/>
      <c r="AT217" s="166"/>
      <c r="AU217" s="166"/>
      <c r="AV217" s="166"/>
      <c r="AW217" s="166"/>
      <c r="AX217" s="166"/>
      <c r="AY217" s="166"/>
      <c r="AZ217" s="166"/>
      <c r="BA217" s="166"/>
      <c r="BB217" s="166"/>
      <c r="BC217" s="166"/>
      <c r="BD217" s="166"/>
      <c r="BE217" s="166"/>
      <c r="BF217" s="166"/>
      <c r="BG217" s="166"/>
      <c r="BH217" s="166"/>
      <c r="BI217" s="166"/>
      <c r="BJ217" s="166"/>
      <c r="BK217" s="166"/>
      <c r="BL217" s="166"/>
      <c r="BM217" s="167"/>
      <c r="BN217" s="251"/>
      <c r="BO217" s="250"/>
      <c r="BP217" s="250"/>
      <c r="BQ217" s="250"/>
      <c r="BR217" s="250"/>
      <c r="BS217" s="250"/>
      <c r="BT217" s="250"/>
      <c r="BX217" s="250"/>
    </row>
    <row r="218" spans="3:77" ht="11.25" customHeight="1">
      <c r="C218" s="97" t="s">
        <v>827</v>
      </c>
      <c r="D218" s="380" t="s">
        <v>362</v>
      </c>
      <c r="E218" s="383" t="s">
        <v>199</v>
      </c>
      <c r="F218" s="386" t="s">
        <v>209</v>
      </c>
      <c r="G218" s="389" t="s">
        <v>842</v>
      </c>
      <c r="H218" s="392" t="s">
        <v>766</v>
      </c>
      <c r="I218" s="395" t="s">
        <v>766</v>
      </c>
      <c r="J218" s="395" t="s">
        <v>767</v>
      </c>
      <c r="K218" s="398">
        <v>2</v>
      </c>
      <c r="L218" s="401" t="s">
        <v>11</v>
      </c>
      <c r="M218" s="365">
        <v>0</v>
      </c>
      <c r="N218" s="163"/>
      <c r="O218" s="161"/>
      <c r="P218" s="161"/>
      <c r="Q218" s="161"/>
      <c r="R218" s="161"/>
      <c r="S218" s="161"/>
      <c r="T218" s="161"/>
      <c r="U218" s="161"/>
      <c r="V218" s="161"/>
      <c r="W218" s="161"/>
      <c r="X218" s="161"/>
      <c r="Y218" s="161"/>
      <c r="Z218" s="161"/>
      <c r="AA218" s="161"/>
      <c r="AB218" s="161"/>
      <c r="AC218" s="161"/>
      <c r="AD218" s="161"/>
      <c r="AE218" s="161"/>
      <c r="AF218" s="161"/>
      <c r="AG218" s="161"/>
      <c r="AH218" s="161"/>
      <c r="AI218" s="161"/>
      <c r="AJ218" s="161"/>
      <c r="AK218" s="161"/>
      <c r="AL218" s="161"/>
      <c r="AM218" s="161"/>
      <c r="AN218" s="161"/>
      <c r="AO218" s="161"/>
      <c r="AP218" s="161"/>
      <c r="AQ218" s="161"/>
      <c r="AR218" s="161"/>
      <c r="AS218" s="161"/>
      <c r="AT218" s="161"/>
      <c r="AU218" s="161"/>
      <c r="AV218" s="161"/>
      <c r="AW218" s="161"/>
      <c r="AX218" s="161"/>
      <c r="AY218" s="161"/>
      <c r="AZ218" s="161"/>
      <c r="BA218" s="161"/>
      <c r="BB218" s="161"/>
      <c r="BC218" s="161"/>
      <c r="BD218" s="161"/>
      <c r="BE218" s="161"/>
      <c r="BF218" s="161"/>
      <c r="BG218" s="161"/>
      <c r="BH218" s="161"/>
      <c r="BI218" s="161"/>
      <c r="BJ218" s="161"/>
      <c r="BK218" s="161"/>
      <c r="BL218" s="161"/>
      <c r="BM218" s="162"/>
      <c r="BN218" s="251"/>
      <c r="BO218" s="250"/>
      <c r="BP218" s="250"/>
      <c r="BQ218" s="250"/>
      <c r="BR218" s="250"/>
      <c r="BS218" s="250"/>
      <c r="BT218" s="250"/>
      <c r="BX218" s="250"/>
    </row>
    <row r="219" spans="3:77" ht="11.25" customHeight="1">
      <c r="C219" s="307"/>
      <c r="D219" s="381"/>
      <c r="E219" s="384"/>
      <c r="F219" s="387"/>
      <c r="G219" s="390"/>
      <c r="H219" s="393"/>
      <c r="I219" s="396"/>
      <c r="J219" s="396"/>
      <c r="K219" s="399"/>
      <c r="L219" s="402"/>
      <c r="M219" s="366"/>
      <c r="N219" s="368"/>
      <c r="O219" s="371">
        <v>1</v>
      </c>
      <c r="P219" s="374" t="s">
        <v>904</v>
      </c>
      <c r="Q219" s="377"/>
      <c r="R219" s="362" t="s">
        <v>154</v>
      </c>
      <c r="S219" s="362" t="s">
        <v>154</v>
      </c>
      <c r="T219" s="362" t="s">
        <v>154</v>
      </c>
      <c r="U219" s="362" t="s">
        <v>154</v>
      </c>
      <c r="V219" s="362" t="s">
        <v>154</v>
      </c>
      <c r="W219" s="362" t="s">
        <v>154</v>
      </c>
      <c r="X219" s="362" t="s">
        <v>154</v>
      </c>
      <c r="Y219" s="362" t="s">
        <v>154</v>
      </c>
      <c r="Z219" s="362" t="s">
        <v>154</v>
      </c>
      <c r="AA219" s="362" t="s">
        <v>154</v>
      </c>
      <c r="AB219" s="362" t="s">
        <v>154</v>
      </c>
      <c r="AC219" s="362" t="s">
        <v>154</v>
      </c>
      <c r="AD219" s="362" t="s">
        <v>154</v>
      </c>
      <c r="AE219" s="209"/>
      <c r="AF219" s="220">
        <v>0</v>
      </c>
      <c r="AG219" s="219" t="s">
        <v>308</v>
      </c>
      <c r="AH219" s="219"/>
      <c r="AI219" s="219"/>
      <c r="AJ219" s="219"/>
      <c r="AK219" s="219"/>
      <c r="AL219" s="219"/>
      <c r="AM219" s="219"/>
      <c r="AN219" s="219"/>
      <c r="AO219" s="219"/>
      <c r="AP219" s="164"/>
      <c r="AQ219" s="164"/>
      <c r="AR219" s="164"/>
      <c r="AS219" s="164"/>
      <c r="AT219" s="164"/>
      <c r="AU219" s="164"/>
      <c r="AV219" s="164"/>
      <c r="AW219" s="164"/>
      <c r="AX219" s="164"/>
      <c r="AY219" s="164"/>
      <c r="AZ219" s="164"/>
      <c r="BA219" s="164"/>
      <c r="BB219" s="164"/>
      <c r="BC219" s="164"/>
      <c r="BD219" s="164"/>
      <c r="BE219" s="164"/>
      <c r="BF219" s="164"/>
      <c r="BG219" s="164"/>
      <c r="BH219" s="164"/>
      <c r="BI219" s="164"/>
      <c r="BJ219" s="164"/>
      <c r="BK219" s="164"/>
      <c r="BL219" s="164"/>
      <c r="BM219" s="165"/>
      <c r="BN219" s="251"/>
      <c r="BO219" s="360" t="s">
        <v>837</v>
      </c>
      <c r="BP219" s="360" t="s">
        <v>837</v>
      </c>
      <c r="BQ219" s="360" t="s">
        <v>837</v>
      </c>
      <c r="BR219" s="250"/>
      <c r="BS219" s="360" t="s">
        <v>837</v>
      </c>
      <c r="BT219" s="360" t="s">
        <v>837</v>
      </c>
      <c r="BU219" s="360" t="s">
        <v>837</v>
      </c>
      <c r="BV219" s="360" t="s">
        <v>837</v>
      </c>
      <c r="BW219" s="360" t="s">
        <v>837</v>
      </c>
      <c r="BX219" s="250"/>
    </row>
    <row r="220" spans="3:77" ht="45">
      <c r="C220" s="307"/>
      <c r="D220" s="381"/>
      <c r="E220" s="384"/>
      <c r="F220" s="387"/>
      <c r="G220" s="390"/>
      <c r="H220" s="393"/>
      <c r="I220" s="396"/>
      <c r="J220" s="396"/>
      <c r="K220" s="399"/>
      <c r="L220" s="402"/>
      <c r="M220" s="366"/>
      <c r="N220" s="369"/>
      <c r="O220" s="372"/>
      <c r="P220" s="375"/>
      <c r="Q220" s="378"/>
      <c r="R220" s="363"/>
      <c r="S220" s="363"/>
      <c r="T220" s="363"/>
      <c r="U220" s="363"/>
      <c r="V220" s="363"/>
      <c r="W220" s="363"/>
      <c r="X220" s="363"/>
      <c r="Y220" s="363"/>
      <c r="Z220" s="363"/>
      <c r="AA220" s="363"/>
      <c r="AB220" s="363"/>
      <c r="AC220" s="363"/>
      <c r="AD220" s="363"/>
      <c r="AE220" s="193"/>
      <c r="AF220" s="217" t="s">
        <v>268</v>
      </c>
      <c r="AG220" s="158" t="s">
        <v>240</v>
      </c>
      <c r="AH220" s="300" t="s">
        <v>18</v>
      </c>
      <c r="AI220" s="315" t="s">
        <v>816</v>
      </c>
      <c r="AJ220" s="221" t="s">
        <v>817</v>
      </c>
      <c r="AK220" s="221" t="s">
        <v>818</v>
      </c>
      <c r="AL220" s="221" t="s">
        <v>819</v>
      </c>
      <c r="AM220" s="221" t="s">
        <v>820</v>
      </c>
      <c r="AN220" s="221" t="s">
        <v>821</v>
      </c>
      <c r="AO220" s="221" t="s">
        <v>822</v>
      </c>
      <c r="AP220" s="302" t="s">
        <v>19</v>
      </c>
      <c r="AQ220" s="103">
        <f>SUM(AT220,AV220,AY220,BB220,BE220,BH220,BK220)</f>
        <v>97655.05</v>
      </c>
      <c r="AR220" s="197">
        <f>SUM(AT220,AW220,AZ220,BC220,BF220,BI220,BL220)</f>
        <v>0</v>
      </c>
      <c r="AS220" s="195">
        <f>AQ220-AR220</f>
        <v>97655.05</v>
      </c>
      <c r="AT220" s="311"/>
      <c r="AU220" s="244"/>
      <c r="AV220" s="159">
        <v>0</v>
      </c>
      <c r="AW220" s="311"/>
      <c r="AX220" s="194">
        <f>AV220-AW220</f>
        <v>0</v>
      </c>
      <c r="AY220" s="160">
        <v>0</v>
      </c>
      <c r="AZ220" s="311"/>
      <c r="BA220" s="194">
        <f>AY220-AZ220</f>
        <v>0</v>
      </c>
      <c r="BB220" s="159">
        <v>0</v>
      </c>
      <c r="BC220" s="311"/>
      <c r="BD220" s="194">
        <f>BB220-BC220</f>
        <v>0</v>
      </c>
      <c r="BE220" s="159">
        <v>0</v>
      </c>
      <c r="BF220" s="311"/>
      <c r="BG220" s="194">
        <f>BE220-BF220</f>
        <v>0</v>
      </c>
      <c r="BH220" s="159">
        <v>0</v>
      </c>
      <c r="BI220" s="311"/>
      <c r="BJ220" s="194">
        <f>BH220-BI220</f>
        <v>0</v>
      </c>
      <c r="BK220" s="159">
        <v>97655.05</v>
      </c>
      <c r="BL220" s="311"/>
      <c r="BM220" s="195">
        <f>BK220-BL220</f>
        <v>97655.05</v>
      </c>
      <c r="BN220" s="251">
        <v>0</v>
      </c>
      <c r="BO220" s="360"/>
      <c r="BP220" s="360"/>
      <c r="BQ220" s="360"/>
      <c r="BR220" s="249" t="str">
        <f>AG220 &amp; BN220</f>
        <v>Прибыль направляемая на инвестиции0</v>
      </c>
      <c r="BS220" s="360"/>
      <c r="BT220" s="360"/>
      <c r="BU220" s="360"/>
      <c r="BV220" s="360"/>
      <c r="BW220" s="360"/>
      <c r="BX220" s="249" t="str">
        <f>AG220&amp;AH220</f>
        <v>Прибыль направляемая на инвестициида</v>
      </c>
      <c r="BY220" s="250"/>
    </row>
    <row r="221" spans="3:77" ht="15" customHeight="1">
      <c r="C221" s="307"/>
      <c r="D221" s="381"/>
      <c r="E221" s="384"/>
      <c r="F221" s="387"/>
      <c r="G221" s="390"/>
      <c r="H221" s="393"/>
      <c r="I221" s="396"/>
      <c r="J221" s="396"/>
      <c r="K221" s="399"/>
      <c r="L221" s="402"/>
      <c r="M221" s="366"/>
      <c r="N221" s="370"/>
      <c r="O221" s="373"/>
      <c r="P221" s="376"/>
      <c r="Q221" s="379"/>
      <c r="R221" s="364"/>
      <c r="S221" s="364"/>
      <c r="T221" s="364"/>
      <c r="U221" s="364"/>
      <c r="V221" s="364"/>
      <c r="W221" s="364"/>
      <c r="X221" s="364"/>
      <c r="Y221" s="364"/>
      <c r="Z221" s="364"/>
      <c r="AA221" s="364"/>
      <c r="AB221" s="364"/>
      <c r="AC221" s="364"/>
      <c r="AD221" s="364"/>
      <c r="AE221" s="279" t="s">
        <v>383</v>
      </c>
      <c r="AF221" s="203"/>
      <c r="AG221" s="223" t="s">
        <v>24</v>
      </c>
      <c r="AH221" s="223"/>
      <c r="AI221" s="223"/>
      <c r="AJ221" s="223"/>
      <c r="AK221" s="223"/>
      <c r="AL221" s="223"/>
      <c r="AM221" s="223"/>
      <c r="AN221" s="223"/>
      <c r="AO221" s="223"/>
      <c r="AP221" s="168"/>
      <c r="AQ221" s="169"/>
      <c r="AR221" s="169"/>
      <c r="AS221" s="169"/>
      <c r="AT221" s="169"/>
      <c r="AU221" s="169"/>
      <c r="AV221" s="169"/>
      <c r="AW221" s="169"/>
      <c r="AX221" s="169"/>
      <c r="AY221" s="169"/>
      <c r="AZ221" s="169"/>
      <c r="BA221" s="169"/>
      <c r="BB221" s="169"/>
      <c r="BC221" s="169"/>
      <c r="BD221" s="169"/>
      <c r="BE221" s="169"/>
      <c r="BF221" s="169"/>
      <c r="BG221" s="169"/>
      <c r="BH221" s="169"/>
      <c r="BI221" s="169"/>
      <c r="BJ221" s="169"/>
      <c r="BK221" s="169"/>
      <c r="BL221" s="169"/>
      <c r="BM221" s="170"/>
      <c r="BN221" s="251"/>
      <c r="BO221" s="360"/>
      <c r="BP221" s="360"/>
      <c r="BQ221" s="360"/>
      <c r="BR221" s="250"/>
      <c r="BS221" s="360"/>
      <c r="BT221" s="360"/>
      <c r="BU221" s="360"/>
      <c r="BV221" s="360"/>
      <c r="BW221" s="360"/>
      <c r="BX221" s="250"/>
    </row>
    <row r="222" spans="3:77" ht="15" customHeight="1" thickBot="1">
      <c r="C222" s="308"/>
      <c r="D222" s="382"/>
      <c r="E222" s="385"/>
      <c r="F222" s="388"/>
      <c r="G222" s="391"/>
      <c r="H222" s="394"/>
      <c r="I222" s="397"/>
      <c r="J222" s="397"/>
      <c r="K222" s="400"/>
      <c r="L222" s="403"/>
      <c r="M222" s="367"/>
      <c r="N222" s="280" t="s">
        <v>384</v>
      </c>
      <c r="O222" s="212"/>
      <c r="P222" s="361" t="s">
        <v>154</v>
      </c>
      <c r="Q222" s="361"/>
      <c r="R222" s="171"/>
      <c r="S222" s="171"/>
      <c r="T222" s="166"/>
      <c r="U222" s="166"/>
      <c r="V222" s="166"/>
      <c r="W222" s="166"/>
      <c r="X222" s="166"/>
      <c r="Y222" s="166"/>
      <c r="Z222" s="166"/>
      <c r="AA222" s="166"/>
      <c r="AB222" s="166"/>
      <c r="AC222" s="166"/>
      <c r="AD222" s="166"/>
      <c r="AE222" s="166"/>
      <c r="AF222" s="166"/>
      <c r="AG222" s="166"/>
      <c r="AH222" s="166"/>
      <c r="AI222" s="166"/>
      <c r="AJ222" s="166"/>
      <c r="AK222" s="166"/>
      <c r="AL222" s="166"/>
      <c r="AM222" s="166"/>
      <c r="AN222" s="166"/>
      <c r="AO222" s="166"/>
      <c r="AP222" s="166"/>
      <c r="AQ222" s="166"/>
      <c r="AR222" s="166"/>
      <c r="AS222" s="166"/>
      <c r="AT222" s="166"/>
      <c r="AU222" s="166"/>
      <c r="AV222" s="166"/>
      <c r="AW222" s="166"/>
      <c r="AX222" s="166"/>
      <c r="AY222" s="166"/>
      <c r="AZ222" s="166"/>
      <c r="BA222" s="166"/>
      <c r="BB222" s="166"/>
      <c r="BC222" s="166"/>
      <c r="BD222" s="166"/>
      <c r="BE222" s="166"/>
      <c r="BF222" s="166"/>
      <c r="BG222" s="166"/>
      <c r="BH222" s="166"/>
      <c r="BI222" s="166"/>
      <c r="BJ222" s="166"/>
      <c r="BK222" s="166"/>
      <c r="BL222" s="166"/>
      <c r="BM222" s="167"/>
      <c r="BN222" s="251"/>
      <c r="BO222" s="250"/>
      <c r="BP222" s="250"/>
      <c r="BQ222" s="250"/>
      <c r="BR222" s="250"/>
      <c r="BS222" s="250"/>
      <c r="BT222" s="250"/>
      <c r="BX222" s="250"/>
    </row>
    <row r="223" spans="3:77" ht="11.25" customHeight="1">
      <c r="C223" s="97" t="s">
        <v>827</v>
      </c>
      <c r="D223" s="380" t="s">
        <v>363</v>
      </c>
      <c r="E223" s="383" t="s">
        <v>199</v>
      </c>
      <c r="F223" s="405" t="s">
        <v>209</v>
      </c>
      <c r="G223" s="389" t="s">
        <v>844</v>
      </c>
      <c r="H223" s="392" t="s">
        <v>766</v>
      </c>
      <c r="I223" s="395" t="s">
        <v>766</v>
      </c>
      <c r="J223" s="395" t="s">
        <v>767</v>
      </c>
      <c r="K223" s="398">
        <v>4</v>
      </c>
      <c r="L223" s="401" t="s">
        <v>5</v>
      </c>
      <c r="M223" s="365">
        <v>0</v>
      </c>
      <c r="N223" s="163"/>
      <c r="O223" s="161"/>
      <c r="P223" s="161"/>
      <c r="Q223" s="161"/>
      <c r="R223" s="161"/>
      <c r="S223" s="161"/>
      <c r="T223" s="161"/>
      <c r="U223" s="161"/>
      <c r="V223" s="161"/>
      <c r="W223" s="161"/>
      <c r="X223" s="161"/>
      <c r="Y223" s="161"/>
      <c r="Z223" s="161"/>
      <c r="AA223" s="161"/>
      <c r="AB223" s="161"/>
      <c r="AC223" s="161"/>
      <c r="AD223" s="161"/>
      <c r="AE223" s="161"/>
      <c r="AF223" s="161"/>
      <c r="AG223" s="161"/>
      <c r="AH223" s="161"/>
      <c r="AI223" s="161"/>
      <c r="AJ223" s="161"/>
      <c r="AK223" s="161"/>
      <c r="AL223" s="161"/>
      <c r="AM223" s="161"/>
      <c r="AN223" s="161"/>
      <c r="AO223" s="161"/>
      <c r="AP223" s="161"/>
      <c r="AQ223" s="161"/>
      <c r="AR223" s="161"/>
      <c r="AS223" s="161"/>
      <c r="AT223" s="161"/>
      <c r="AU223" s="161"/>
      <c r="AV223" s="161"/>
      <c r="AW223" s="161"/>
      <c r="AX223" s="161"/>
      <c r="AY223" s="161"/>
      <c r="AZ223" s="161"/>
      <c r="BA223" s="161"/>
      <c r="BB223" s="161"/>
      <c r="BC223" s="161"/>
      <c r="BD223" s="161"/>
      <c r="BE223" s="161"/>
      <c r="BF223" s="161"/>
      <c r="BG223" s="161"/>
      <c r="BH223" s="161"/>
      <c r="BI223" s="161"/>
      <c r="BJ223" s="161"/>
      <c r="BK223" s="161"/>
      <c r="BL223" s="161"/>
      <c r="BM223" s="162"/>
      <c r="BN223" s="251"/>
      <c r="BO223" s="250"/>
      <c r="BP223" s="250"/>
      <c r="BQ223" s="250"/>
      <c r="BR223" s="250"/>
      <c r="BS223" s="250"/>
      <c r="BT223" s="250"/>
      <c r="BX223" s="250"/>
    </row>
    <row r="224" spans="3:77" ht="11.25" customHeight="1">
      <c r="C224" s="307"/>
      <c r="D224" s="381"/>
      <c r="E224" s="384"/>
      <c r="F224" s="387"/>
      <c r="G224" s="390"/>
      <c r="H224" s="393"/>
      <c r="I224" s="396"/>
      <c r="J224" s="396"/>
      <c r="K224" s="399"/>
      <c r="L224" s="402"/>
      <c r="M224" s="366"/>
      <c r="N224" s="368"/>
      <c r="O224" s="371">
        <v>1</v>
      </c>
      <c r="P224" s="374" t="s">
        <v>904</v>
      </c>
      <c r="Q224" s="377"/>
      <c r="R224" s="362" t="s">
        <v>154</v>
      </c>
      <c r="S224" s="362" t="s">
        <v>154</v>
      </c>
      <c r="T224" s="362" t="s">
        <v>154</v>
      </c>
      <c r="U224" s="362" t="s">
        <v>154</v>
      </c>
      <c r="V224" s="362" t="s">
        <v>154</v>
      </c>
      <c r="W224" s="362" t="s">
        <v>154</v>
      </c>
      <c r="X224" s="362" t="s">
        <v>154</v>
      </c>
      <c r="Y224" s="362" t="s">
        <v>154</v>
      </c>
      <c r="Z224" s="362" t="s">
        <v>154</v>
      </c>
      <c r="AA224" s="362" t="s">
        <v>154</v>
      </c>
      <c r="AB224" s="362" t="s">
        <v>154</v>
      </c>
      <c r="AC224" s="362" t="s">
        <v>154</v>
      </c>
      <c r="AD224" s="362" t="s">
        <v>154</v>
      </c>
      <c r="AE224" s="209"/>
      <c r="AF224" s="220">
        <v>0</v>
      </c>
      <c r="AG224" s="219" t="s">
        <v>308</v>
      </c>
      <c r="AH224" s="219"/>
      <c r="AI224" s="219"/>
      <c r="AJ224" s="219"/>
      <c r="AK224" s="219"/>
      <c r="AL224" s="219"/>
      <c r="AM224" s="219"/>
      <c r="AN224" s="219"/>
      <c r="AO224" s="219"/>
      <c r="AP224" s="164"/>
      <c r="AQ224" s="164"/>
      <c r="AR224" s="164"/>
      <c r="AS224" s="164"/>
      <c r="AT224" s="164"/>
      <c r="AU224" s="164"/>
      <c r="AV224" s="164"/>
      <c r="AW224" s="164"/>
      <c r="AX224" s="164"/>
      <c r="AY224" s="164"/>
      <c r="AZ224" s="164"/>
      <c r="BA224" s="164"/>
      <c r="BB224" s="164"/>
      <c r="BC224" s="164"/>
      <c r="BD224" s="164"/>
      <c r="BE224" s="164"/>
      <c r="BF224" s="164"/>
      <c r="BG224" s="164"/>
      <c r="BH224" s="164"/>
      <c r="BI224" s="164"/>
      <c r="BJ224" s="164"/>
      <c r="BK224" s="164"/>
      <c r="BL224" s="164"/>
      <c r="BM224" s="165"/>
      <c r="BN224" s="251"/>
      <c r="BO224" s="360" t="s">
        <v>837</v>
      </c>
      <c r="BP224" s="360" t="s">
        <v>837</v>
      </c>
      <c r="BQ224" s="360" t="s">
        <v>837</v>
      </c>
      <c r="BR224" s="250"/>
      <c r="BS224" s="360" t="s">
        <v>837</v>
      </c>
      <c r="BT224" s="360" t="s">
        <v>837</v>
      </c>
      <c r="BU224" s="360" t="s">
        <v>837</v>
      </c>
      <c r="BV224" s="360" t="s">
        <v>837</v>
      </c>
      <c r="BW224" s="360" t="s">
        <v>837</v>
      </c>
      <c r="BX224" s="250"/>
    </row>
    <row r="225" spans="3:77" ht="45">
      <c r="C225" s="307"/>
      <c r="D225" s="381"/>
      <c r="E225" s="384"/>
      <c r="F225" s="387"/>
      <c r="G225" s="390"/>
      <c r="H225" s="393"/>
      <c r="I225" s="396"/>
      <c r="J225" s="396"/>
      <c r="K225" s="399"/>
      <c r="L225" s="402"/>
      <c r="M225" s="366"/>
      <c r="N225" s="369"/>
      <c r="O225" s="372"/>
      <c r="P225" s="375"/>
      <c r="Q225" s="378"/>
      <c r="R225" s="363"/>
      <c r="S225" s="363"/>
      <c r="T225" s="363"/>
      <c r="U225" s="363"/>
      <c r="V225" s="363"/>
      <c r="W225" s="363"/>
      <c r="X225" s="363"/>
      <c r="Y225" s="363"/>
      <c r="Z225" s="363"/>
      <c r="AA225" s="363"/>
      <c r="AB225" s="363"/>
      <c r="AC225" s="363"/>
      <c r="AD225" s="363"/>
      <c r="AE225" s="193"/>
      <c r="AF225" s="217" t="s">
        <v>268</v>
      </c>
      <c r="AG225" s="158" t="s">
        <v>240</v>
      </c>
      <c r="AH225" s="300" t="s">
        <v>18</v>
      </c>
      <c r="AI225" s="315" t="s">
        <v>816</v>
      </c>
      <c r="AJ225" s="221" t="s">
        <v>817</v>
      </c>
      <c r="AK225" s="221" t="s">
        <v>818</v>
      </c>
      <c r="AL225" s="221" t="s">
        <v>819</v>
      </c>
      <c r="AM225" s="221" t="s">
        <v>820</v>
      </c>
      <c r="AN225" s="221" t="s">
        <v>821</v>
      </c>
      <c r="AO225" s="221" t="s">
        <v>822</v>
      </c>
      <c r="AP225" s="302" t="s">
        <v>19</v>
      </c>
      <c r="AQ225" s="103">
        <f>SUM(AT225,AV225,AY225,BB225,BE225,BH225,BK225)</f>
        <v>6811.25</v>
      </c>
      <c r="AR225" s="197">
        <f>SUM(AT225,AW225,AZ225,BC225,BF225,BI225,BL225)</f>
        <v>0</v>
      </c>
      <c r="AS225" s="195">
        <f>AQ225-AR225</f>
        <v>6811.25</v>
      </c>
      <c r="AT225" s="311"/>
      <c r="AU225" s="244"/>
      <c r="AV225" s="159">
        <v>1564.97</v>
      </c>
      <c r="AW225" s="311"/>
      <c r="AX225" s="194">
        <f>AV225-AW225</f>
        <v>1564.97</v>
      </c>
      <c r="AY225" s="160">
        <v>0</v>
      </c>
      <c r="AZ225" s="311"/>
      <c r="BA225" s="194">
        <f>AY225-AZ225</f>
        <v>0</v>
      </c>
      <c r="BB225" s="159">
        <v>930.42</v>
      </c>
      <c r="BC225" s="311"/>
      <c r="BD225" s="194">
        <f>BB225-BC225</f>
        <v>930.42</v>
      </c>
      <c r="BE225" s="159">
        <v>4315.8599999999997</v>
      </c>
      <c r="BF225" s="311"/>
      <c r="BG225" s="194">
        <f>BE225-BF225</f>
        <v>4315.8599999999997</v>
      </c>
      <c r="BH225" s="159">
        <v>0</v>
      </c>
      <c r="BI225" s="311"/>
      <c r="BJ225" s="194">
        <f>BH225-BI225</f>
        <v>0</v>
      </c>
      <c r="BK225" s="159">
        <v>0</v>
      </c>
      <c r="BL225" s="311"/>
      <c r="BM225" s="195">
        <f>BK225-BL225</f>
        <v>0</v>
      </c>
      <c r="BN225" s="251">
        <v>0</v>
      </c>
      <c r="BO225" s="360"/>
      <c r="BP225" s="360"/>
      <c r="BQ225" s="360"/>
      <c r="BR225" s="249" t="str">
        <f>AG225 &amp; BN225</f>
        <v>Прибыль направляемая на инвестиции0</v>
      </c>
      <c r="BS225" s="360"/>
      <c r="BT225" s="360"/>
      <c r="BU225" s="360"/>
      <c r="BV225" s="360"/>
      <c r="BW225" s="360"/>
      <c r="BX225" s="249" t="str">
        <f>AG225&amp;AH225</f>
        <v>Прибыль направляемая на инвестициида</v>
      </c>
      <c r="BY225" s="250"/>
    </row>
    <row r="226" spans="3:77" ht="45">
      <c r="C226" s="97"/>
      <c r="D226" s="381"/>
      <c r="E226" s="384"/>
      <c r="F226" s="387"/>
      <c r="G226" s="390"/>
      <c r="H226" s="393"/>
      <c r="I226" s="396"/>
      <c r="J226" s="396"/>
      <c r="K226" s="399"/>
      <c r="L226" s="402"/>
      <c r="M226" s="366"/>
      <c r="N226" s="369"/>
      <c r="O226" s="372"/>
      <c r="P226" s="375"/>
      <c r="Q226" s="378"/>
      <c r="R226" s="363"/>
      <c r="S226" s="363"/>
      <c r="T226" s="363"/>
      <c r="U226" s="363"/>
      <c r="V226" s="363"/>
      <c r="W226" s="363"/>
      <c r="X226" s="363"/>
      <c r="Y226" s="363"/>
      <c r="Z226" s="363"/>
      <c r="AA226" s="363"/>
      <c r="AB226" s="363"/>
      <c r="AC226" s="363"/>
      <c r="AD226" s="363"/>
      <c r="AE226" s="324" t="s">
        <v>827</v>
      </c>
      <c r="AF226" s="217" t="s">
        <v>118</v>
      </c>
      <c r="AG226" s="196" t="s">
        <v>221</v>
      </c>
      <c r="AH226" s="302" t="s">
        <v>18</v>
      </c>
      <c r="AI226" s="315" t="s">
        <v>816</v>
      </c>
      <c r="AJ226" s="221" t="s">
        <v>817</v>
      </c>
      <c r="AK226" s="221" t="s">
        <v>818</v>
      </c>
      <c r="AL226" s="221" t="s">
        <v>819</v>
      </c>
      <c r="AM226" s="221" t="s">
        <v>820</v>
      </c>
      <c r="AN226" s="221" t="s">
        <v>821</v>
      </c>
      <c r="AO226" s="221" t="s">
        <v>822</v>
      </c>
      <c r="AP226" s="302" t="s">
        <v>19</v>
      </c>
      <c r="AQ226" s="195">
        <f>SUM(AT226,AV226,AY226,BB226,BE226,BH226,BK226)</f>
        <v>17691.54</v>
      </c>
      <c r="AR226" s="197">
        <f>SUM(AT226,AW226,AZ226,BC226,BF226,BI226,BL226)</f>
        <v>0</v>
      </c>
      <c r="AS226" s="195">
        <f>AQ226-AR226</f>
        <v>17691.54</v>
      </c>
      <c r="AT226" s="314"/>
      <c r="AU226" s="241"/>
      <c r="AV226" s="198"/>
      <c r="AW226" s="312"/>
      <c r="AX226" s="199">
        <f>AV226-AW226</f>
        <v>0</v>
      </c>
      <c r="AY226" s="173">
        <v>17691.54</v>
      </c>
      <c r="AZ226" s="312"/>
      <c r="BA226" s="199">
        <f>AY226-AZ226</f>
        <v>17691.54</v>
      </c>
      <c r="BB226" s="198">
        <v>0</v>
      </c>
      <c r="BC226" s="312"/>
      <c r="BD226" s="199">
        <f>BB226-BC226</f>
        <v>0</v>
      </c>
      <c r="BE226" s="198">
        <v>0</v>
      </c>
      <c r="BF226" s="312"/>
      <c r="BG226" s="199">
        <f>BE226-BF226</f>
        <v>0</v>
      </c>
      <c r="BH226" s="198">
        <v>0</v>
      </c>
      <c r="BI226" s="312"/>
      <c r="BJ226" s="199">
        <f>BH226-BI226</f>
        <v>0</v>
      </c>
      <c r="BK226" s="198">
        <v>0</v>
      </c>
      <c r="BL226" s="312"/>
      <c r="BM226" s="195">
        <f>BK226-BL226</f>
        <v>0</v>
      </c>
      <c r="BN226" s="251">
        <v>0</v>
      </c>
      <c r="BO226" s="360"/>
      <c r="BP226" s="360"/>
      <c r="BQ226" s="360"/>
      <c r="BR226" s="249" t="str">
        <f>AG226 &amp; BN226</f>
        <v>Амортизационные отчисления0</v>
      </c>
      <c r="BS226" s="360"/>
      <c r="BT226" s="360"/>
      <c r="BU226" s="360"/>
      <c r="BV226" s="360"/>
      <c r="BW226" s="360"/>
      <c r="BX226" s="249" t="str">
        <f>AG226&amp;AH226</f>
        <v>Амортизационные отчисленияда</v>
      </c>
      <c r="BY226" s="250"/>
    </row>
    <row r="227" spans="3:77" ht="45">
      <c r="C227" s="97"/>
      <c r="D227" s="381"/>
      <c r="E227" s="384"/>
      <c r="F227" s="387"/>
      <c r="G227" s="390"/>
      <c r="H227" s="393"/>
      <c r="I227" s="396"/>
      <c r="J227" s="396"/>
      <c r="K227" s="399"/>
      <c r="L227" s="402"/>
      <c r="M227" s="366"/>
      <c r="N227" s="369"/>
      <c r="O227" s="372"/>
      <c r="P227" s="375"/>
      <c r="Q227" s="378"/>
      <c r="R227" s="363"/>
      <c r="S227" s="363"/>
      <c r="T227" s="363"/>
      <c r="U227" s="363"/>
      <c r="V227" s="363"/>
      <c r="W227" s="363"/>
      <c r="X227" s="363"/>
      <c r="Y227" s="363"/>
      <c r="Z227" s="363"/>
      <c r="AA227" s="363"/>
      <c r="AB227" s="363"/>
      <c r="AC227" s="363"/>
      <c r="AD227" s="363"/>
      <c r="AE227" s="324" t="s">
        <v>827</v>
      </c>
      <c r="AF227" s="217" t="s">
        <v>119</v>
      </c>
      <c r="AG227" s="196" t="s">
        <v>226</v>
      </c>
      <c r="AH227" s="302" t="s">
        <v>18</v>
      </c>
      <c r="AI227" s="315" t="s">
        <v>816</v>
      </c>
      <c r="AJ227" s="221" t="s">
        <v>817</v>
      </c>
      <c r="AK227" s="221" t="s">
        <v>818</v>
      </c>
      <c r="AL227" s="221" t="s">
        <v>819</v>
      </c>
      <c r="AM227" s="221" t="s">
        <v>820</v>
      </c>
      <c r="AN227" s="221" t="s">
        <v>821</v>
      </c>
      <c r="AO227" s="221" t="s">
        <v>822</v>
      </c>
      <c r="AP227" s="302" t="s">
        <v>19</v>
      </c>
      <c r="AQ227" s="195">
        <f>SUM(AT227,AV227,AY227,BB227,BE227,BH227,BK227)</f>
        <v>8361.5</v>
      </c>
      <c r="AR227" s="197">
        <f>SUM(AT227,AW227,AZ227,BC227,BF227,BI227,BL227)</f>
        <v>0</v>
      </c>
      <c r="AS227" s="195">
        <f>AQ227-AR227</f>
        <v>8361.5</v>
      </c>
      <c r="AT227" s="314"/>
      <c r="AU227" s="241"/>
      <c r="AV227" s="198"/>
      <c r="AW227" s="312"/>
      <c r="AX227" s="199">
        <f>AV227-AW227</f>
        <v>0</v>
      </c>
      <c r="AY227" s="173"/>
      <c r="AZ227" s="312"/>
      <c r="BA227" s="199">
        <f>AY227-AZ227</f>
        <v>0</v>
      </c>
      <c r="BB227" s="198">
        <v>8361.5</v>
      </c>
      <c r="BC227" s="312"/>
      <c r="BD227" s="199">
        <f>BB227-BC227</f>
        <v>8361.5</v>
      </c>
      <c r="BE227" s="198">
        <v>0</v>
      </c>
      <c r="BF227" s="312"/>
      <c r="BG227" s="199">
        <f>BE227-BF227</f>
        <v>0</v>
      </c>
      <c r="BH227" s="198">
        <v>0</v>
      </c>
      <c r="BI227" s="312"/>
      <c r="BJ227" s="199">
        <f>BH227-BI227</f>
        <v>0</v>
      </c>
      <c r="BK227" s="198">
        <v>0</v>
      </c>
      <c r="BL227" s="312"/>
      <c r="BM227" s="195">
        <f>BK227-BL227</f>
        <v>0</v>
      </c>
      <c r="BN227" s="251">
        <v>0</v>
      </c>
      <c r="BO227" s="360"/>
      <c r="BP227" s="360"/>
      <c r="BQ227" s="360"/>
      <c r="BR227" s="249" t="str">
        <f>AG227 &amp; BN227</f>
        <v>Кредиты0</v>
      </c>
      <c r="BS227" s="360"/>
      <c r="BT227" s="360"/>
      <c r="BU227" s="360"/>
      <c r="BV227" s="360"/>
      <c r="BW227" s="360"/>
      <c r="BX227" s="249" t="str">
        <f>AG227&amp;AH227</f>
        <v>Кредитыда</v>
      </c>
      <c r="BY227" s="250"/>
    </row>
    <row r="228" spans="3:77" ht="15" customHeight="1">
      <c r="C228" s="307"/>
      <c r="D228" s="381"/>
      <c r="E228" s="384"/>
      <c r="F228" s="387"/>
      <c r="G228" s="390"/>
      <c r="H228" s="393"/>
      <c r="I228" s="396"/>
      <c r="J228" s="396"/>
      <c r="K228" s="399"/>
      <c r="L228" s="402"/>
      <c r="M228" s="366"/>
      <c r="N228" s="370"/>
      <c r="O228" s="373"/>
      <c r="P228" s="376"/>
      <c r="Q228" s="379"/>
      <c r="R228" s="364"/>
      <c r="S228" s="364"/>
      <c r="T228" s="364"/>
      <c r="U228" s="364"/>
      <c r="V228" s="364"/>
      <c r="W228" s="364"/>
      <c r="X228" s="364"/>
      <c r="Y228" s="364"/>
      <c r="Z228" s="364"/>
      <c r="AA228" s="364"/>
      <c r="AB228" s="364"/>
      <c r="AC228" s="364"/>
      <c r="AD228" s="364"/>
      <c r="AE228" s="279" t="s">
        <v>383</v>
      </c>
      <c r="AF228" s="203"/>
      <c r="AG228" s="223" t="s">
        <v>24</v>
      </c>
      <c r="AH228" s="223"/>
      <c r="AI228" s="223"/>
      <c r="AJ228" s="223"/>
      <c r="AK228" s="223"/>
      <c r="AL228" s="223"/>
      <c r="AM228" s="223"/>
      <c r="AN228" s="223"/>
      <c r="AO228" s="223"/>
      <c r="AP228" s="168"/>
      <c r="AQ228" s="169"/>
      <c r="AR228" s="169"/>
      <c r="AS228" s="169"/>
      <c r="AT228" s="169"/>
      <c r="AU228" s="169"/>
      <c r="AV228" s="169"/>
      <c r="AW228" s="169"/>
      <c r="AX228" s="169"/>
      <c r="AY228" s="169"/>
      <c r="AZ228" s="169"/>
      <c r="BA228" s="169"/>
      <c r="BB228" s="169"/>
      <c r="BC228" s="169"/>
      <c r="BD228" s="169"/>
      <c r="BE228" s="169"/>
      <c r="BF228" s="169"/>
      <c r="BG228" s="169"/>
      <c r="BH228" s="169"/>
      <c r="BI228" s="169"/>
      <c r="BJ228" s="169"/>
      <c r="BK228" s="169"/>
      <c r="BL228" s="169"/>
      <c r="BM228" s="170"/>
      <c r="BN228" s="251"/>
      <c r="BO228" s="360"/>
      <c r="BP228" s="360"/>
      <c r="BQ228" s="360"/>
      <c r="BR228" s="250"/>
      <c r="BS228" s="360"/>
      <c r="BT228" s="360"/>
      <c r="BU228" s="360"/>
      <c r="BV228" s="360"/>
      <c r="BW228" s="360"/>
      <c r="BX228" s="250"/>
    </row>
    <row r="229" spans="3:77" ht="15" customHeight="1" thickBot="1">
      <c r="C229" s="308"/>
      <c r="D229" s="382"/>
      <c r="E229" s="385"/>
      <c r="F229" s="388"/>
      <c r="G229" s="391"/>
      <c r="H229" s="394"/>
      <c r="I229" s="397"/>
      <c r="J229" s="397"/>
      <c r="K229" s="400"/>
      <c r="L229" s="403"/>
      <c r="M229" s="367"/>
      <c r="N229" s="280" t="s">
        <v>384</v>
      </c>
      <c r="O229" s="212"/>
      <c r="P229" s="361" t="s">
        <v>154</v>
      </c>
      <c r="Q229" s="361"/>
      <c r="R229" s="171"/>
      <c r="S229" s="171"/>
      <c r="T229" s="166"/>
      <c r="U229" s="166"/>
      <c r="V229" s="166"/>
      <c r="W229" s="166"/>
      <c r="X229" s="166"/>
      <c r="Y229" s="166"/>
      <c r="Z229" s="166"/>
      <c r="AA229" s="166"/>
      <c r="AB229" s="166"/>
      <c r="AC229" s="166"/>
      <c r="AD229" s="166"/>
      <c r="AE229" s="166"/>
      <c r="AF229" s="166"/>
      <c r="AG229" s="166"/>
      <c r="AH229" s="166"/>
      <c r="AI229" s="166"/>
      <c r="AJ229" s="166"/>
      <c r="AK229" s="166"/>
      <c r="AL229" s="166"/>
      <c r="AM229" s="166"/>
      <c r="AN229" s="166"/>
      <c r="AO229" s="166"/>
      <c r="AP229" s="166"/>
      <c r="AQ229" s="166"/>
      <c r="AR229" s="166"/>
      <c r="AS229" s="166"/>
      <c r="AT229" s="166"/>
      <c r="AU229" s="166"/>
      <c r="AV229" s="166"/>
      <c r="AW229" s="166"/>
      <c r="AX229" s="166"/>
      <c r="AY229" s="166"/>
      <c r="AZ229" s="166"/>
      <c r="BA229" s="166"/>
      <c r="BB229" s="166"/>
      <c r="BC229" s="166"/>
      <c r="BD229" s="166"/>
      <c r="BE229" s="166"/>
      <c r="BF229" s="166"/>
      <c r="BG229" s="166"/>
      <c r="BH229" s="166"/>
      <c r="BI229" s="166"/>
      <c r="BJ229" s="166"/>
      <c r="BK229" s="166"/>
      <c r="BL229" s="166"/>
      <c r="BM229" s="167"/>
      <c r="BN229" s="251"/>
      <c r="BO229" s="250"/>
      <c r="BP229" s="250"/>
      <c r="BQ229" s="250"/>
      <c r="BR229" s="250"/>
      <c r="BS229" s="250"/>
      <c r="BT229" s="250"/>
      <c r="BX229" s="250"/>
    </row>
    <row r="230" spans="3:77" ht="11.25" customHeight="1">
      <c r="C230" s="97" t="s">
        <v>827</v>
      </c>
      <c r="D230" s="380" t="s">
        <v>380</v>
      </c>
      <c r="E230" s="383" t="s">
        <v>199</v>
      </c>
      <c r="F230" s="386" t="s">
        <v>209</v>
      </c>
      <c r="G230" s="389" t="s">
        <v>845</v>
      </c>
      <c r="H230" s="392" t="s">
        <v>766</v>
      </c>
      <c r="I230" s="395" t="s">
        <v>766</v>
      </c>
      <c r="J230" s="395" t="s">
        <v>767</v>
      </c>
      <c r="K230" s="398">
        <v>3</v>
      </c>
      <c r="L230" s="401" t="s">
        <v>4</v>
      </c>
      <c r="M230" s="365">
        <v>0</v>
      </c>
      <c r="N230" s="163"/>
      <c r="O230" s="161"/>
      <c r="P230" s="161"/>
      <c r="Q230" s="161"/>
      <c r="R230" s="161"/>
      <c r="S230" s="161"/>
      <c r="T230" s="161"/>
      <c r="U230" s="161"/>
      <c r="V230" s="161"/>
      <c r="W230" s="161"/>
      <c r="X230" s="161"/>
      <c r="Y230" s="161"/>
      <c r="Z230" s="161"/>
      <c r="AA230" s="161"/>
      <c r="AB230" s="161"/>
      <c r="AC230" s="161"/>
      <c r="AD230" s="161"/>
      <c r="AE230" s="161"/>
      <c r="AF230" s="161"/>
      <c r="AG230" s="161"/>
      <c r="AH230" s="161"/>
      <c r="AI230" s="161"/>
      <c r="AJ230" s="161"/>
      <c r="AK230" s="161"/>
      <c r="AL230" s="161"/>
      <c r="AM230" s="161"/>
      <c r="AN230" s="161"/>
      <c r="AO230" s="161"/>
      <c r="AP230" s="161"/>
      <c r="AQ230" s="161"/>
      <c r="AR230" s="161"/>
      <c r="AS230" s="161"/>
      <c r="AT230" s="161"/>
      <c r="AU230" s="161"/>
      <c r="AV230" s="161"/>
      <c r="AW230" s="161"/>
      <c r="AX230" s="161"/>
      <c r="AY230" s="161"/>
      <c r="AZ230" s="161"/>
      <c r="BA230" s="161"/>
      <c r="BB230" s="161"/>
      <c r="BC230" s="161"/>
      <c r="BD230" s="161"/>
      <c r="BE230" s="161"/>
      <c r="BF230" s="161"/>
      <c r="BG230" s="161"/>
      <c r="BH230" s="161"/>
      <c r="BI230" s="161"/>
      <c r="BJ230" s="161"/>
      <c r="BK230" s="161"/>
      <c r="BL230" s="161"/>
      <c r="BM230" s="162"/>
      <c r="BN230" s="251"/>
      <c r="BO230" s="250"/>
      <c r="BP230" s="250"/>
      <c r="BQ230" s="250"/>
      <c r="BR230" s="250"/>
      <c r="BS230" s="250"/>
      <c r="BT230" s="250"/>
      <c r="BX230" s="250"/>
    </row>
    <row r="231" spans="3:77" ht="11.25" customHeight="1">
      <c r="C231" s="307"/>
      <c r="D231" s="381"/>
      <c r="E231" s="384"/>
      <c r="F231" s="387"/>
      <c r="G231" s="390"/>
      <c r="H231" s="393"/>
      <c r="I231" s="396"/>
      <c r="J231" s="396"/>
      <c r="K231" s="399"/>
      <c r="L231" s="402"/>
      <c r="M231" s="366"/>
      <c r="N231" s="368"/>
      <c r="O231" s="371">
        <v>1</v>
      </c>
      <c r="P231" s="374" t="s">
        <v>904</v>
      </c>
      <c r="Q231" s="377"/>
      <c r="R231" s="362" t="s">
        <v>154</v>
      </c>
      <c r="S231" s="362" t="s">
        <v>154</v>
      </c>
      <c r="T231" s="362" t="s">
        <v>154</v>
      </c>
      <c r="U231" s="362" t="s">
        <v>154</v>
      </c>
      <c r="V231" s="362" t="s">
        <v>154</v>
      </c>
      <c r="W231" s="362" t="s">
        <v>154</v>
      </c>
      <c r="X231" s="362" t="s">
        <v>154</v>
      </c>
      <c r="Y231" s="362" t="s">
        <v>154</v>
      </c>
      <c r="Z231" s="362" t="s">
        <v>154</v>
      </c>
      <c r="AA231" s="362" t="s">
        <v>154</v>
      </c>
      <c r="AB231" s="362" t="s">
        <v>154</v>
      </c>
      <c r="AC231" s="362" t="s">
        <v>154</v>
      </c>
      <c r="AD231" s="362" t="s">
        <v>154</v>
      </c>
      <c r="AE231" s="209"/>
      <c r="AF231" s="220">
        <v>0</v>
      </c>
      <c r="AG231" s="219" t="s">
        <v>308</v>
      </c>
      <c r="AH231" s="219"/>
      <c r="AI231" s="219"/>
      <c r="AJ231" s="219"/>
      <c r="AK231" s="219"/>
      <c r="AL231" s="219"/>
      <c r="AM231" s="219"/>
      <c r="AN231" s="219"/>
      <c r="AO231" s="219"/>
      <c r="AP231" s="164"/>
      <c r="AQ231" s="164"/>
      <c r="AR231" s="164"/>
      <c r="AS231" s="164"/>
      <c r="AT231" s="164"/>
      <c r="AU231" s="164"/>
      <c r="AV231" s="164"/>
      <c r="AW231" s="164"/>
      <c r="AX231" s="164"/>
      <c r="AY231" s="164"/>
      <c r="AZ231" s="164"/>
      <c r="BA231" s="164"/>
      <c r="BB231" s="164"/>
      <c r="BC231" s="164"/>
      <c r="BD231" s="164"/>
      <c r="BE231" s="164"/>
      <c r="BF231" s="164"/>
      <c r="BG231" s="164"/>
      <c r="BH231" s="164"/>
      <c r="BI231" s="164"/>
      <c r="BJ231" s="164"/>
      <c r="BK231" s="164"/>
      <c r="BL231" s="164"/>
      <c r="BM231" s="165"/>
      <c r="BN231" s="251"/>
      <c r="BO231" s="360" t="s">
        <v>837</v>
      </c>
      <c r="BP231" s="360" t="s">
        <v>837</v>
      </c>
      <c r="BQ231" s="360" t="s">
        <v>837</v>
      </c>
      <c r="BR231" s="250"/>
      <c r="BS231" s="360" t="s">
        <v>837</v>
      </c>
      <c r="BT231" s="360" t="s">
        <v>837</v>
      </c>
      <c r="BU231" s="360" t="s">
        <v>837</v>
      </c>
      <c r="BV231" s="360" t="s">
        <v>837</v>
      </c>
      <c r="BW231" s="360" t="s">
        <v>837</v>
      </c>
      <c r="BX231" s="250"/>
    </row>
    <row r="232" spans="3:77" ht="45">
      <c r="C232" s="307"/>
      <c r="D232" s="381"/>
      <c r="E232" s="384"/>
      <c r="F232" s="387"/>
      <c r="G232" s="390"/>
      <c r="H232" s="393"/>
      <c r="I232" s="396"/>
      <c r="J232" s="396"/>
      <c r="K232" s="399"/>
      <c r="L232" s="402"/>
      <c r="M232" s="366"/>
      <c r="N232" s="369"/>
      <c r="O232" s="372"/>
      <c r="P232" s="375"/>
      <c r="Q232" s="378"/>
      <c r="R232" s="363"/>
      <c r="S232" s="363"/>
      <c r="T232" s="363"/>
      <c r="U232" s="363"/>
      <c r="V232" s="363"/>
      <c r="W232" s="363"/>
      <c r="X232" s="363"/>
      <c r="Y232" s="363"/>
      <c r="Z232" s="363"/>
      <c r="AA232" s="363"/>
      <c r="AB232" s="363"/>
      <c r="AC232" s="363"/>
      <c r="AD232" s="363"/>
      <c r="AE232" s="193"/>
      <c r="AF232" s="217" t="s">
        <v>268</v>
      </c>
      <c r="AG232" s="158" t="s">
        <v>240</v>
      </c>
      <c r="AH232" s="300" t="s">
        <v>18</v>
      </c>
      <c r="AI232" s="315" t="s">
        <v>816</v>
      </c>
      <c r="AJ232" s="221" t="s">
        <v>817</v>
      </c>
      <c r="AK232" s="221" t="s">
        <v>818</v>
      </c>
      <c r="AL232" s="221" t="s">
        <v>819</v>
      </c>
      <c r="AM232" s="221" t="s">
        <v>820</v>
      </c>
      <c r="AN232" s="221" t="s">
        <v>821</v>
      </c>
      <c r="AO232" s="221" t="s">
        <v>822</v>
      </c>
      <c r="AP232" s="302" t="s">
        <v>19</v>
      </c>
      <c r="AQ232" s="103">
        <f>SUM(AT232,AV232,AY232,BB232,BE232,BH232,BK232)</f>
        <v>1996.31</v>
      </c>
      <c r="AR232" s="197">
        <f>SUM(AT232,AW232,AZ232,BC232,BF232,BI232,BL232)</f>
        <v>0</v>
      </c>
      <c r="AS232" s="195">
        <f>AQ232-AR232</f>
        <v>1996.31</v>
      </c>
      <c r="AT232" s="311"/>
      <c r="AU232" s="244"/>
      <c r="AV232" s="159">
        <v>1996.31</v>
      </c>
      <c r="AW232" s="311"/>
      <c r="AX232" s="194">
        <f>AV232-AW232</f>
        <v>1996.31</v>
      </c>
      <c r="AY232" s="160">
        <v>0</v>
      </c>
      <c r="AZ232" s="311"/>
      <c r="BA232" s="194">
        <f>AY232-AZ232</f>
        <v>0</v>
      </c>
      <c r="BB232" s="159">
        <v>0</v>
      </c>
      <c r="BC232" s="311"/>
      <c r="BD232" s="194">
        <f>BB232-BC232</f>
        <v>0</v>
      </c>
      <c r="BE232" s="159">
        <v>0</v>
      </c>
      <c r="BF232" s="311"/>
      <c r="BG232" s="194">
        <f>BE232-BF232</f>
        <v>0</v>
      </c>
      <c r="BH232" s="159">
        <v>0</v>
      </c>
      <c r="BI232" s="311"/>
      <c r="BJ232" s="194">
        <f>BH232-BI232</f>
        <v>0</v>
      </c>
      <c r="BK232" s="159">
        <v>0</v>
      </c>
      <c r="BL232" s="311"/>
      <c r="BM232" s="195">
        <f>BK232-BL232</f>
        <v>0</v>
      </c>
      <c r="BN232" s="251">
        <v>0</v>
      </c>
      <c r="BO232" s="360"/>
      <c r="BP232" s="360"/>
      <c r="BQ232" s="360"/>
      <c r="BR232" s="249" t="str">
        <f>AG232 &amp; BN232</f>
        <v>Прибыль направляемая на инвестиции0</v>
      </c>
      <c r="BS232" s="360"/>
      <c r="BT232" s="360"/>
      <c r="BU232" s="360"/>
      <c r="BV232" s="360"/>
      <c r="BW232" s="360"/>
      <c r="BX232" s="249" t="str">
        <f>AG232&amp;AH232</f>
        <v>Прибыль направляемая на инвестициида</v>
      </c>
      <c r="BY232" s="250"/>
    </row>
    <row r="233" spans="3:77" ht="45">
      <c r="C233" s="97"/>
      <c r="D233" s="381"/>
      <c r="E233" s="384"/>
      <c r="F233" s="387"/>
      <c r="G233" s="390"/>
      <c r="H233" s="393"/>
      <c r="I233" s="396"/>
      <c r="J233" s="396"/>
      <c r="K233" s="399"/>
      <c r="L233" s="402"/>
      <c r="M233" s="366"/>
      <c r="N233" s="369"/>
      <c r="O233" s="372"/>
      <c r="P233" s="375"/>
      <c r="Q233" s="378"/>
      <c r="R233" s="363"/>
      <c r="S233" s="363"/>
      <c r="T233" s="363"/>
      <c r="U233" s="363"/>
      <c r="V233" s="363"/>
      <c r="W233" s="363"/>
      <c r="X233" s="363"/>
      <c r="Y233" s="363"/>
      <c r="Z233" s="363"/>
      <c r="AA233" s="363"/>
      <c r="AB233" s="363"/>
      <c r="AC233" s="363"/>
      <c r="AD233" s="363"/>
      <c r="AE233" s="324" t="s">
        <v>827</v>
      </c>
      <c r="AF233" s="217" t="s">
        <v>118</v>
      </c>
      <c r="AG233" s="196" t="s">
        <v>221</v>
      </c>
      <c r="AH233" s="302" t="s">
        <v>18</v>
      </c>
      <c r="AI233" s="315" t="s">
        <v>816</v>
      </c>
      <c r="AJ233" s="221" t="s">
        <v>817</v>
      </c>
      <c r="AK233" s="221" t="s">
        <v>818</v>
      </c>
      <c r="AL233" s="221" t="s">
        <v>819</v>
      </c>
      <c r="AM233" s="221" t="s">
        <v>820</v>
      </c>
      <c r="AN233" s="221" t="s">
        <v>821</v>
      </c>
      <c r="AO233" s="221" t="s">
        <v>822</v>
      </c>
      <c r="AP233" s="302" t="s">
        <v>19</v>
      </c>
      <c r="AQ233" s="195">
        <f>SUM(AT233,AV233,AY233,BB233,BE233,BH233,BK233)</f>
        <v>39926.195</v>
      </c>
      <c r="AR233" s="197">
        <f>SUM(AT233,AW233,AZ233,BC233,BF233,BI233,BL233)</f>
        <v>0</v>
      </c>
      <c r="AS233" s="195">
        <f>AQ233-AR233</f>
        <v>39926.195</v>
      </c>
      <c r="AT233" s="314"/>
      <c r="AU233" s="241"/>
      <c r="AV233" s="198"/>
      <c r="AW233" s="312"/>
      <c r="AX233" s="199">
        <f>AV233-AW233</f>
        <v>0</v>
      </c>
      <c r="AY233" s="173">
        <v>21808.27</v>
      </c>
      <c r="AZ233" s="312"/>
      <c r="BA233" s="199">
        <f>AY233-AZ233</f>
        <v>21808.27</v>
      </c>
      <c r="BB233" s="198">
        <v>18117.924999999999</v>
      </c>
      <c r="BC233" s="312"/>
      <c r="BD233" s="199">
        <f>BB233-BC233</f>
        <v>18117.924999999999</v>
      </c>
      <c r="BE233" s="198">
        <v>0</v>
      </c>
      <c r="BF233" s="312"/>
      <c r="BG233" s="199">
        <f>BE233-BF233</f>
        <v>0</v>
      </c>
      <c r="BH233" s="198">
        <v>0</v>
      </c>
      <c r="BI233" s="312"/>
      <c r="BJ233" s="199">
        <f>BH233-BI233</f>
        <v>0</v>
      </c>
      <c r="BK233" s="198">
        <v>0</v>
      </c>
      <c r="BL233" s="312"/>
      <c r="BM233" s="195">
        <f>BK233-BL233</f>
        <v>0</v>
      </c>
      <c r="BN233" s="251">
        <v>0</v>
      </c>
      <c r="BO233" s="360"/>
      <c r="BP233" s="360"/>
      <c r="BQ233" s="360"/>
      <c r="BR233" s="249" t="str">
        <f>AG233 &amp; BN233</f>
        <v>Амортизационные отчисления0</v>
      </c>
      <c r="BS233" s="360"/>
      <c r="BT233" s="360"/>
      <c r="BU233" s="360"/>
      <c r="BV233" s="360"/>
      <c r="BW233" s="360"/>
      <c r="BX233" s="249" t="str">
        <f>AG233&amp;AH233</f>
        <v>Амортизационные отчисленияда</v>
      </c>
      <c r="BY233" s="250"/>
    </row>
    <row r="234" spans="3:77" ht="15" customHeight="1">
      <c r="C234" s="307"/>
      <c r="D234" s="381"/>
      <c r="E234" s="384"/>
      <c r="F234" s="387"/>
      <c r="G234" s="390"/>
      <c r="H234" s="393"/>
      <c r="I234" s="396"/>
      <c r="J234" s="396"/>
      <c r="K234" s="399"/>
      <c r="L234" s="402"/>
      <c r="M234" s="366"/>
      <c r="N234" s="370"/>
      <c r="O234" s="373"/>
      <c r="P234" s="376"/>
      <c r="Q234" s="379"/>
      <c r="R234" s="364"/>
      <c r="S234" s="364"/>
      <c r="T234" s="364"/>
      <c r="U234" s="364"/>
      <c r="V234" s="364"/>
      <c r="W234" s="364"/>
      <c r="X234" s="364"/>
      <c r="Y234" s="364"/>
      <c r="Z234" s="364"/>
      <c r="AA234" s="364"/>
      <c r="AB234" s="364"/>
      <c r="AC234" s="364"/>
      <c r="AD234" s="364"/>
      <c r="AE234" s="279" t="s">
        <v>383</v>
      </c>
      <c r="AF234" s="203"/>
      <c r="AG234" s="223" t="s">
        <v>24</v>
      </c>
      <c r="AH234" s="223"/>
      <c r="AI234" s="223"/>
      <c r="AJ234" s="223"/>
      <c r="AK234" s="223"/>
      <c r="AL234" s="223"/>
      <c r="AM234" s="223"/>
      <c r="AN234" s="223"/>
      <c r="AO234" s="223"/>
      <c r="AP234" s="168"/>
      <c r="AQ234" s="169"/>
      <c r="AR234" s="169"/>
      <c r="AS234" s="169"/>
      <c r="AT234" s="169"/>
      <c r="AU234" s="169"/>
      <c r="AV234" s="169"/>
      <c r="AW234" s="169"/>
      <c r="AX234" s="169"/>
      <c r="AY234" s="169"/>
      <c r="AZ234" s="169"/>
      <c r="BA234" s="169"/>
      <c r="BB234" s="169"/>
      <c r="BC234" s="169"/>
      <c r="BD234" s="169"/>
      <c r="BE234" s="169"/>
      <c r="BF234" s="169"/>
      <c r="BG234" s="169"/>
      <c r="BH234" s="169"/>
      <c r="BI234" s="169"/>
      <c r="BJ234" s="169"/>
      <c r="BK234" s="169"/>
      <c r="BL234" s="169"/>
      <c r="BM234" s="170"/>
      <c r="BN234" s="251"/>
      <c r="BO234" s="360"/>
      <c r="BP234" s="360"/>
      <c r="BQ234" s="360"/>
      <c r="BR234" s="250"/>
      <c r="BS234" s="360"/>
      <c r="BT234" s="360"/>
      <c r="BU234" s="360"/>
      <c r="BV234" s="360"/>
      <c r="BW234" s="360"/>
      <c r="BX234" s="250"/>
    </row>
    <row r="235" spans="3:77" ht="15" customHeight="1" thickBot="1">
      <c r="C235" s="308"/>
      <c r="D235" s="382"/>
      <c r="E235" s="385"/>
      <c r="F235" s="388"/>
      <c r="G235" s="391"/>
      <c r="H235" s="394"/>
      <c r="I235" s="397"/>
      <c r="J235" s="397"/>
      <c r="K235" s="400"/>
      <c r="L235" s="403"/>
      <c r="M235" s="367"/>
      <c r="N235" s="280" t="s">
        <v>384</v>
      </c>
      <c r="O235" s="212"/>
      <c r="P235" s="361" t="s">
        <v>154</v>
      </c>
      <c r="Q235" s="361"/>
      <c r="R235" s="171"/>
      <c r="S235" s="171"/>
      <c r="T235" s="166"/>
      <c r="U235" s="166"/>
      <c r="V235" s="166"/>
      <c r="W235" s="166"/>
      <c r="X235" s="166"/>
      <c r="Y235" s="166"/>
      <c r="Z235" s="166"/>
      <c r="AA235" s="166"/>
      <c r="AB235" s="166"/>
      <c r="AC235" s="166"/>
      <c r="AD235" s="166"/>
      <c r="AE235" s="166"/>
      <c r="AF235" s="166"/>
      <c r="AG235" s="166"/>
      <c r="AH235" s="166"/>
      <c r="AI235" s="166"/>
      <c r="AJ235" s="166"/>
      <c r="AK235" s="166"/>
      <c r="AL235" s="166"/>
      <c r="AM235" s="166"/>
      <c r="AN235" s="166"/>
      <c r="AO235" s="166"/>
      <c r="AP235" s="166"/>
      <c r="AQ235" s="166"/>
      <c r="AR235" s="166"/>
      <c r="AS235" s="166"/>
      <c r="AT235" s="166"/>
      <c r="AU235" s="166"/>
      <c r="AV235" s="166"/>
      <c r="AW235" s="166"/>
      <c r="AX235" s="166"/>
      <c r="AY235" s="166"/>
      <c r="AZ235" s="166"/>
      <c r="BA235" s="166"/>
      <c r="BB235" s="166"/>
      <c r="BC235" s="166"/>
      <c r="BD235" s="166"/>
      <c r="BE235" s="166"/>
      <c r="BF235" s="166"/>
      <c r="BG235" s="166"/>
      <c r="BH235" s="166"/>
      <c r="BI235" s="166"/>
      <c r="BJ235" s="166"/>
      <c r="BK235" s="166"/>
      <c r="BL235" s="166"/>
      <c r="BM235" s="167"/>
      <c r="BN235" s="251"/>
      <c r="BO235" s="250"/>
      <c r="BP235" s="250"/>
      <c r="BQ235" s="250"/>
      <c r="BR235" s="250"/>
      <c r="BS235" s="250"/>
      <c r="BT235" s="250"/>
      <c r="BX235" s="250"/>
    </row>
    <row r="236" spans="3:77" ht="11.25" customHeight="1">
      <c r="C236" s="97" t="s">
        <v>827</v>
      </c>
      <c r="D236" s="380" t="s">
        <v>846</v>
      </c>
      <c r="E236" s="383" t="s">
        <v>199</v>
      </c>
      <c r="F236" s="386" t="s">
        <v>209</v>
      </c>
      <c r="G236" s="389" t="s">
        <v>847</v>
      </c>
      <c r="H236" s="392" t="s">
        <v>766</v>
      </c>
      <c r="I236" s="395" t="s">
        <v>766</v>
      </c>
      <c r="J236" s="395" t="s">
        <v>767</v>
      </c>
      <c r="K236" s="398">
        <v>3</v>
      </c>
      <c r="L236" s="401" t="s">
        <v>4</v>
      </c>
      <c r="M236" s="365">
        <v>0</v>
      </c>
      <c r="N236" s="163"/>
      <c r="O236" s="161"/>
      <c r="P236" s="161"/>
      <c r="Q236" s="161"/>
      <c r="R236" s="161"/>
      <c r="S236" s="161"/>
      <c r="T236" s="161"/>
      <c r="U236" s="161"/>
      <c r="V236" s="161"/>
      <c r="W236" s="161"/>
      <c r="X236" s="161"/>
      <c r="Y236" s="161"/>
      <c r="Z236" s="161"/>
      <c r="AA236" s="161"/>
      <c r="AB236" s="161"/>
      <c r="AC236" s="161"/>
      <c r="AD236" s="161"/>
      <c r="AE236" s="161"/>
      <c r="AF236" s="161"/>
      <c r="AG236" s="161"/>
      <c r="AH236" s="161"/>
      <c r="AI236" s="161"/>
      <c r="AJ236" s="161"/>
      <c r="AK236" s="161"/>
      <c r="AL236" s="161"/>
      <c r="AM236" s="161"/>
      <c r="AN236" s="161"/>
      <c r="AO236" s="161"/>
      <c r="AP236" s="161"/>
      <c r="AQ236" s="161"/>
      <c r="AR236" s="161"/>
      <c r="AS236" s="161"/>
      <c r="AT236" s="161"/>
      <c r="AU236" s="161"/>
      <c r="AV236" s="161"/>
      <c r="AW236" s="161"/>
      <c r="AX236" s="161"/>
      <c r="AY236" s="161"/>
      <c r="AZ236" s="161"/>
      <c r="BA236" s="161"/>
      <c r="BB236" s="161"/>
      <c r="BC236" s="161"/>
      <c r="BD236" s="161"/>
      <c r="BE236" s="161"/>
      <c r="BF236" s="161"/>
      <c r="BG236" s="161"/>
      <c r="BH236" s="161"/>
      <c r="BI236" s="161"/>
      <c r="BJ236" s="161"/>
      <c r="BK236" s="161"/>
      <c r="BL236" s="161"/>
      <c r="BM236" s="162"/>
      <c r="BN236" s="251"/>
      <c r="BO236" s="250"/>
      <c r="BP236" s="250"/>
      <c r="BQ236" s="250"/>
      <c r="BR236" s="250"/>
      <c r="BS236" s="250"/>
      <c r="BT236" s="250"/>
      <c r="BX236" s="250"/>
    </row>
    <row r="237" spans="3:77" ht="11.25" customHeight="1">
      <c r="C237" s="307"/>
      <c r="D237" s="381"/>
      <c r="E237" s="384"/>
      <c r="F237" s="387"/>
      <c r="G237" s="390"/>
      <c r="H237" s="393"/>
      <c r="I237" s="396"/>
      <c r="J237" s="396"/>
      <c r="K237" s="399"/>
      <c r="L237" s="402"/>
      <c r="M237" s="366"/>
      <c r="N237" s="368"/>
      <c r="O237" s="371">
        <v>1</v>
      </c>
      <c r="P237" s="374" t="s">
        <v>904</v>
      </c>
      <c r="Q237" s="377"/>
      <c r="R237" s="362" t="s">
        <v>154</v>
      </c>
      <c r="S237" s="362" t="s">
        <v>154</v>
      </c>
      <c r="T237" s="362" t="s">
        <v>154</v>
      </c>
      <c r="U237" s="362" t="s">
        <v>154</v>
      </c>
      <c r="V237" s="362" t="s">
        <v>154</v>
      </c>
      <c r="W237" s="362" t="s">
        <v>154</v>
      </c>
      <c r="X237" s="362" t="s">
        <v>154</v>
      </c>
      <c r="Y237" s="362" t="s">
        <v>154</v>
      </c>
      <c r="Z237" s="362" t="s">
        <v>154</v>
      </c>
      <c r="AA237" s="362" t="s">
        <v>154</v>
      </c>
      <c r="AB237" s="362" t="s">
        <v>154</v>
      </c>
      <c r="AC237" s="362" t="s">
        <v>154</v>
      </c>
      <c r="AD237" s="362" t="s">
        <v>154</v>
      </c>
      <c r="AE237" s="209"/>
      <c r="AF237" s="220">
        <v>0</v>
      </c>
      <c r="AG237" s="219" t="s">
        <v>308</v>
      </c>
      <c r="AH237" s="219"/>
      <c r="AI237" s="219"/>
      <c r="AJ237" s="219"/>
      <c r="AK237" s="219"/>
      <c r="AL237" s="219"/>
      <c r="AM237" s="219"/>
      <c r="AN237" s="219"/>
      <c r="AO237" s="219"/>
      <c r="AP237" s="164"/>
      <c r="AQ237" s="164"/>
      <c r="AR237" s="164"/>
      <c r="AS237" s="164"/>
      <c r="AT237" s="164"/>
      <c r="AU237" s="164"/>
      <c r="AV237" s="164"/>
      <c r="AW237" s="164"/>
      <c r="AX237" s="164"/>
      <c r="AY237" s="164"/>
      <c r="AZ237" s="164"/>
      <c r="BA237" s="164"/>
      <c r="BB237" s="164"/>
      <c r="BC237" s="164"/>
      <c r="BD237" s="164"/>
      <c r="BE237" s="164"/>
      <c r="BF237" s="164"/>
      <c r="BG237" s="164"/>
      <c r="BH237" s="164"/>
      <c r="BI237" s="164"/>
      <c r="BJ237" s="164"/>
      <c r="BK237" s="164"/>
      <c r="BL237" s="164"/>
      <c r="BM237" s="165"/>
      <c r="BN237" s="251"/>
      <c r="BO237" s="360" t="s">
        <v>837</v>
      </c>
      <c r="BP237" s="360" t="s">
        <v>837</v>
      </c>
      <c r="BQ237" s="360" t="s">
        <v>837</v>
      </c>
      <c r="BR237" s="250"/>
      <c r="BS237" s="360" t="s">
        <v>837</v>
      </c>
      <c r="BT237" s="360" t="s">
        <v>837</v>
      </c>
      <c r="BU237" s="360" t="s">
        <v>837</v>
      </c>
      <c r="BV237" s="360" t="s">
        <v>837</v>
      </c>
      <c r="BW237" s="360" t="s">
        <v>837</v>
      </c>
      <c r="BX237" s="250"/>
    </row>
    <row r="238" spans="3:77" ht="45">
      <c r="C238" s="307"/>
      <c r="D238" s="381"/>
      <c r="E238" s="384"/>
      <c r="F238" s="387"/>
      <c r="G238" s="390"/>
      <c r="H238" s="393"/>
      <c r="I238" s="396"/>
      <c r="J238" s="396"/>
      <c r="K238" s="399"/>
      <c r="L238" s="402"/>
      <c r="M238" s="366"/>
      <c r="N238" s="369"/>
      <c r="O238" s="372"/>
      <c r="P238" s="375"/>
      <c r="Q238" s="378"/>
      <c r="R238" s="363"/>
      <c r="S238" s="363"/>
      <c r="T238" s="363"/>
      <c r="U238" s="363"/>
      <c r="V238" s="363"/>
      <c r="W238" s="363"/>
      <c r="X238" s="363"/>
      <c r="Y238" s="363"/>
      <c r="Z238" s="363"/>
      <c r="AA238" s="363"/>
      <c r="AB238" s="363"/>
      <c r="AC238" s="363"/>
      <c r="AD238" s="363"/>
      <c r="AE238" s="193"/>
      <c r="AF238" s="217" t="s">
        <v>268</v>
      </c>
      <c r="AG238" s="158" t="s">
        <v>240</v>
      </c>
      <c r="AH238" s="300" t="s">
        <v>18</v>
      </c>
      <c r="AI238" s="315" t="s">
        <v>816</v>
      </c>
      <c r="AJ238" s="221" t="s">
        <v>817</v>
      </c>
      <c r="AK238" s="221" t="s">
        <v>818</v>
      </c>
      <c r="AL238" s="221" t="s">
        <v>819</v>
      </c>
      <c r="AM238" s="221" t="s">
        <v>820</v>
      </c>
      <c r="AN238" s="221" t="s">
        <v>821</v>
      </c>
      <c r="AO238" s="221" t="s">
        <v>822</v>
      </c>
      <c r="AP238" s="302" t="s">
        <v>19</v>
      </c>
      <c r="AQ238" s="103">
        <f>SUM(AT238,AV238,AY238,BB238,BE238,BH238,BK238)</f>
        <v>12588.439999999999</v>
      </c>
      <c r="AR238" s="197">
        <f>SUM(AT238,AW238,AZ238,BC238,BF238,BI238,BL238)</f>
        <v>0</v>
      </c>
      <c r="AS238" s="195">
        <f>AQ238-AR238</f>
        <v>12588.439999999999</v>
      </c>
      <c r="AT238" s="311"/>
      <c r="AU238" s="244"/>
      <c r="AV238" s="159">
        <v>1019.79</v>
      </c>
      <c r="AW238" s="311"/>
      <c r="AX238" s="194">
        <f>AV238-AW238</f>
        <v>1019.79</v>
      </c>
      <c r="AY238" s="160">
        <v>11568.65</v>
      </c>
      <c r="AZ238" s="311"/>
      <c r="BA238" s="194">
        <f>AY238-AZ238</f>
        <v>11568.65</v>
      </c>
      <c r="BB238" s="159">
        <v>0</v>
      </c>
      <c r="BC238" s="311"/>
      <c r="BD238" s="194">
        <f>BB238-BC238</f>
        <v>0</v>
      </c>
      <c r="BE238" s="159">
        <v>0</v>
      </c>
      <c r="BF238" s="311"/>
      <c r="BG238" s="194">
        <f>BE238-BF238</f>
        <v>0</v>
      </c>
      <c r="BH238" s="159">
        <v>0</v>
      </c>
      <c r="BI238" s="311"/>
      <c r="BJ238" s="194">
        <f>BH238-BI238</f>
        <v>0</v>
      </c>
      <c r="BK238" s="159">
        <v>0</v>
      </c>
      <c r="BL238" s="311"/>
      <c r="BM238" s="195">
        <f>BK238-BL238</f>
        <v>0</v>
      </c>
      <c r="BN238" s="251">
        <v>0</v>
      </c>
      <c r="BO238" s="360"/>
      <c r="BP238" s="360"/>
      <c r="BQ238" s="360"/>
      <c r="BR238" s="249" t="str">
        <f>AG238 &amp; BN238</f>
        <v>Прибыль направляемая на инвестиции0</v>
      </c>
      <c r="BS238" s="360"/>
      <c r="BT238" s="360"/>
      <c r="BU238" s="360"/>
      <c r="BV238" s="360"/>
      <c r="BW238" s="360"/>
      <c r="BX238" s="249" t="str">
        <f>AG238&amp;AH238</f>
        <v>Прибыль направляемая на инвестициида</v>
      </c>
      <c r="BY238" s="250"/>
    </row>
    <row r="239" spans="3:77" ht="45">
      <c r="C239" s="97"/>
      <c r="D239" s="381"/>
      <c r="E239" s="384"/>
      <c r="F239" s="387"/>
      <c r="G239" s="390"/>
      <c r="H239" s="393"/>
      <c r="I239" s="396"/>
      <c r="J239" s="396"/>
      <c r="K239" s="399"/>
      <c r="L239" s="402"/>
      <c r="M239" s="366"/>
      <c r="N239" s="369"/>
      <c r="O239" s="372"/>
      <c r="P239" s="375"/>
      <c r="Q239" s="378"/>
      <c r="R239" s="363"/>
      <c r="S239" s="363"/>
      <c r="T239" s="363"/>
      <c r="U239" s="363"/>
      <c r="V239" s="363"/>
      <c r="W239" s="363"/>
      <c r="X239" s="363"/>
      <c r="Y239" s="363"/>
      <c r="Z239" s="363"/>
      <c r="AA239" s="363"/>
      <c r="AB239" s="363"/>
      <c r="AC239" s="363"/>
      <c r="AD239" s="363"/>
      <c r="AE239" s="324" t="s">
        <v>827</v>
      </c>
      <c r="AF239" s="217" t="s">
        <v>118</v>
      </c>
      <c r="AG239" s="196" t="s">
        <v>226</v>
      </c>
      <c r="AH239" s="302" t="s">
        <v>18</v>
      </c>
      <c r="AI239" s="315" t="s">
        <v>816</v>
      </c>
      <c r="AJ239" s="221" t="s">
        <v>817</v>
      </c>
      <c r="AK239" s="221" t="s">
        <v>818</v>
      </c>
      <c r="AL239" s="221" t="s">
        <v>819</v>
      </c>
      <c r="AM239" s="221" t="s">
        <v>820</v>
      </c>
      <c r="AN239" s="221" t="s">
        <v>821</v>
      </c>
      <c r="AO239" s="221" t="s">
        <v>822</v>
      </c>
      <c r="AP239" s="302" t="s">
        <v>19</v>
      </c>
      <c r="AQ239" s="195">
        <f>SUM(AT239,AV239,AY239,BB239,BE239,BH239,BK239)</f>
        <v>8827.19</v>
      </c>
      <c r="AR239" s="197">
        <f>SUM(AT239,AW239,AZ239,BC239,BF239,BI239,BL239)</f>
        <v>0</v>
      </c>
      <c r="AS239" s="195">
        <f>AQ239-AR239</f>
        <v>8827.19</v>
      </c>
      <c r="AT239" s="314"/>
      <c r="AU239" s="241"/>
      <c r="AV239" s="198"/>
      <c r="AW239" s="312"/>
      <c r="AX239" s="199">
        <f>AV239-AW239</f>
        <v>0</v>
      </c>
      <c r="AY239" s="173"/>
      <c r="AZ239" s="312"/>
      <c r="BA239" s="199">
        <f>AY239-AZ239</f>
        <v>0</v>
      </c>
      <c r="BB239" s="198">
        <v>8827.19</v>
      </c>
      <c r="BC239" s="312"/>
      <c r="BD239" s="199">
        <f>BB239-BC239</f>
        <v>8827.19</v>
      </c>
      <c r="BE239" s="198">
        <v>0</v>
      </c>
      <c r="BF239" s="312"/>
      <c r="BG239" s="199">
        <f>BE239-BF239</f>
        <v>0</v>
      </c>
      <c r="BH239" s="198">
        <v>0</v>
      </c>
      <c r="BI239" s="312"/>
      <c r="BJ239" s="199">
        <f>BH239-BI239</f>
        <v>0</v>
      </c>
      <c r="BK239" s="198">
        <v>0</v>
      </c>
      <c r="BL239" s="312"/>
      <c r="BM239" s="195">
        <f>BK239-BL239</f>
        <v>0</v>
      </c>
      <c r="BN239" s="251">
        <v>0</v>
      </c>
      <c r="BO239" s="360"/>
      <c r="BP239" s="360"/>
      <c r="BQ239" s="360"/>
      <c r="BR239" s="249" t="str">
        <f>AG239 &amp; BN239</f>
        <v>Кредиты0</v>
      </c>
      <c r="BS239" s="360"/>
      <c r="BT239" s="360"/>
      <c r="BU239" s="360"/>
      <c r="BV239" s="360"/>
      <c r="BW239" s="360"/>
      <c r="BX239" s="249" t="str">
        <f>AG239&amp;AH239</f>
        <v>Кредитыда</v>
      </c>
      <c r="BY239" s="250"/>
    </row>
    <row r="240" spans="3:77" ht="15" customHeight="1">
      <c r="C240" s="307"/>
      <c r="D240" s="381"/>
      <c r="E240" s="384"/>
      <c r="F240" s="387"/>
      <c r="G240" s="390"/>
      <c r="H240" s="393"/>
      <c r="I240" s="396"/>
      <c r="J240" s="396"/>
      <c r="K240" s="399"/>
      <c r="L240" s="402"/>
      <c r="M240" s="366"/>
      <c r="N240" s="370"/>
      <c r="O240" s="373"/>
      <c r="P240" s="376"/>
      <c r="Q240" s="379"/>
      <c r="R240" s="364"/>
      <c r="S240" s="364"/>
      <c r="T240" s="364"/>
      <c r="U240" s="364"/>
      <c r="V240" s="364"/>
      <c r="W240" s="364"/>
      <c r="X240" s="364"/>
      <c r="Y240" s="364"/>
      <c r="Z240" s="364"/>
      <c r="AA240" s="364"/>
      <c r="AB240" s="364"/>
      <c r="AC240" s="364"/>
      <c r="AD240" s="364"/>
      <c r="AE240" s="279" t="s">
        <v>383</v>
      </c>
      <c r="AF240" s="203"/>
      <c r="AG240" s="223" t="s">
        <v>24</v>
      </c>
      <c r="AH240" s="223"/>
      <c r="AI240" s="223"/>
      <c r="AJ240" s="223"/>
      <c r="AK240" s="223"/>
      <c r="AL240" s="223"/>
      <c r="AM240" s="223"/>
      <c r="AN240" s="223"/>
      <c r="AO240" s="223"/>
      <c r="AP240" s="168"/>
      <c r="AQ240" s="169"/>
      <c r="AR240" s="169"/>
      <c r="AS240" s="169"/>
      <c r="AT240" s="169"/>
      <c r="AU240" s="169"/>
      <c r="AV240" s="169"/>
      <c r="AW240" s="169"/>
      <c r="AX240" s="169"/>
      <c r="AY240" s="169"/>
      <c r="AZ240" s="169"/>
      <c r="BA240" s="169"/>
      <c r="BB240" s="169"/>
      <c r="BC240" s="169"/>
      <c r="BD240" s="169"/>
      <c r="BE240" s="169"/>
      <c r="BF240" s="169"/>
      <c r="BG240" s="169"/>
      <c r="BH240" s="169"/>
      <c r="BI240" s="169"/>
      <c r="BJ240" s="169"/>
      <c r="BK240" s="169"/>
      <c r="BL240" s="169"/>
      <c r="BM240" s="170"/>
      <c r="BN240" s="251"/>
      <c r="BO240" s="360"/>
      <c r="BP240" s="360"/>
      <c r="BQ240" s="360"/>
      <c r="BR240" s="250"/>
      <c r="BS240" s="360"/>
      <c r="BT240" s="360"/>
      <c r="BU240" s="360"/>
      <c r="BV240" s="360"/>
      <c r="BW240" s="360"/>
      <c r="BX240" s="250"/>
    </row>
    <row r="241" spans="3:77" ht="15" customHeight="1" thickBot="1">
      <c r="C241" s="308"/>
      <c r="D241" s="382"/>
      <c r="E241" s="385"/>
      <c r="F241" s="388"/>
      <c r="G241" s="391"/>
      <c r="H241" s="394"/>
      <c r="I241" s="397"/>
      <c r="J241" s="397"/>
      <c r="K241" s="400"/>
      <c r="L241" s="403"/>
      <c r="M241" s="367"/>
      <c r="N241" s="280" t="s">
        <v>384</v>
      </c>
      <c r="O241" s="212"/>
      <c r="P241" s="361" t="s">
        <v>154</v>
      </c>
      <c r="Q241" s="361"/>
      <c r="R241" s="171"/>
      <c r="S241" s="171"/>
      <c r="T241" s="166"/>
      <c r="U241" s="166"/>
      <c r="V241" s="166"/>
      <c r="W241" s="166"/>
      <c r="X241" s="166"/>
      <c r="Y241" s="166"/>
      <c r="Z241" s="166"/>
      <c r="AA241" s="166"/>
      <c r="AB241" s="166"/>
      <c r="AC241" s="166"/>
      <c r="AD241" s="166"/>
      <c r="AE241" s="166"/>
      <c r="AF241" s="166"/>
      <c r="AG241" s="166"/>
      <c r="AH241" s="166"/>
      <c r="AI241" s="166"/>
      <c r="AJ241" s="166"/>
      <c r="AK241" s="166"/>
      <c r="AL241" s="166"/>
      <c r="AM241" s="166"/>
      <c r="AN241" s="166"/>
      <c r="AO241" s="166"/>
      <c r="AP241" s="166"/>
      <c r="AQ241" s="166"/>
      <c r="AR241" s="166"/>
      <c r="AS241" s="166"/>
      <c r="AT241" s="166"/>
      <c r="AU241" s="166"/>
      <c r="AV241" s="166"/>
      <c r="AW241" s="166"/>
      <c r="AX241" s="166"/>
      <c r="AY241" s="166"/>
      <c r="AZ241" s="166"/>
      <c r="BA241" s="166"/>
      <c r="BB241" s="166"/>
      <c r="BC241" s="166"/>
      <c r="BD241" s="166"/>
      <c r="BE241" s="166"/>
      <c r="BF241" s="166"/>
      <c r="BG241" s="166"/>
      <c r="BH241" s="166"/>
      <c r="BI241" s="166"/>
      <c r="BJ241" s="166"/>
      <c r="BK241" s="166"/>
      <c r="BL241" s="166"/>
      <c r="BM241" s="167"/>
      <c r="BN241" s="251"/>
      <c r="BO241" s="250"/>
      <c r="BP241" s="250"/>
      <c r="BQ241" s="250"/>
      <c r="BR241" s="250"/>
      <c r="BS241" s="250"/>
      <c r="BT241" s="250"/>
      <c r="BX241" s="250"/>
    </row>
    <row r="242" spans="3:77" ht="11.25" customHeight="1">
      <c r="C242" s="97" t="s">
        <v>827</v>
      </c>
      <c r="D242" s="380" t="s">
        <v>848</v>
      </c>
      <c r="E242" s="383" t="s">
        <v>199</v>
      </c>
      <c r="F242" s="386" t="s">
        <v>209</v>
      </c>
      <c r="G242" s="389" t="s">
        <v>849</v>
      </c>
      <c r="H242" s="392" t="s">
        <v>766</v>
      </c>
      <c r="I242" s="395" t="s">
        <v>766</v>
      </c>
      <c r="J242" s="395" t="s">
        <v>767</v>
      </c>
      <c r="K242" s="398">
        <v>2</v>
      </c>
      <c r="L242" s="401" t="s">
        <v>11</v>
      </c>
      <c r="M242" s="365">
        <v>0</v>
      </c>
      <c r="N242" s="163"/>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c r="AJ242" s="161"/>
      <c r="AK242" s="161"/>
      <c r="AL242" s="161"/>
      <c r="AM242" s="161"/>
      <c r="AN242" s="161"/>
      <c r="AO242" s="161"/>
      <c r="AP242" s="161"/>
      <c r="AQ242" s="161"/>
      <c r="AR242" s="161"/>
      <c r="AS242" s="161"/>
      <c r="AT242" s="161"/>
      <c r="AU242" s="161"/>
      <c r="AV242" s="161"/>
      <c r="AW242" s="161"/>
      <c r="AX242" s="161"/>
      <c r="AY242" s="161"/>
      <c r="AZ242" s="161"/>
      <c r="BA242" s="161"/>
      <c r="BB242" s="161"/>
      <c r="BC242" s="161"/>
      <c r="BD242" s="161"/>
      <c r="BE242" s="161"/>
      <c r="BF242" s="161"/>
      <c r="BG242" s="161"/>
      <c r="BH242" s="161"/>
      <c r="BI242" s="161"/>
      <c r="BJ242" s="161"/>
      <c r="BK242" s="161"/>
      <c r="BL242" s="161"/>
      <c r="BM242" s="162"/>
      <c r="BN242" s="251"/>
      <c r="BO242" s="250"/>
      <c r="BP242" s="250"/>
      <c r="BQ242" s="250"/>
      <c r="BR242" s="250"/>
      <c r="BS242" s="250"/>
      <c r="BT242" s="250"/>
      <c r="BX242" s="250"/>
    </row>
    <row r="243" spans="3:77" ht="11.25" customHeight="1">
      <c r="C243" s="307"/>
      <c r="D243" s="381"/>
      <c r="E243" s="384"/>
      <c r="F243" s="387"/>
      <c r="G243" s="390"/>
      <c r="H243" s="393"/>
      <c r="I243" s="396"/>
      <c r="J243" s="396"/>
      <c r="K243" s="399"/>
      <c r="L243" s="402"/>
      <c r="M243" s="366"/>
      <c r="N243" s="368"/>
      <c r="O243" s="371">
        <v>1</v>
      </c>
      <c r="P243" s="374" t="s">
        <v>904</v>
      </c>
      <c r="Q243" s="377"/>
      <c r="R243" s="362" t="s">
        <v>154</v>
      </c>
      <c r="S243" s="362" t="s">
        <v>154</v>
      </c>
      <c r="T243" s="362" t="s">
        <v>154</v>
      </c>
      <c r="U243" s="362" t="s">
        <v>154</v>
      </c>
      <c r="V243" s="362" t="s">
        <v>154</v>
      </c>
      <c r="W243" s="362" t="s">
        <v>154</v>
      </c>
      <c r="X243" s="362" t="s">
        <v>154</v>
      </c>
      <c r="Y243" s="362" t="s">
        <v>154</v>
      </c>
      <c r="Z243" s="362" t="s">
        <v>154</v>
      </c>
      <c r="AA243" s="362" t="s">
        <v>154</v>
      </c>
      <c r="AB243" s="362" t="s">
        <v>154</v>
      </c>
      <c r="AC243" s="362" t="s">
        <v>154</v>
      </c>
      <c r="AD243" s="362" t="s">
        <v>154</v>
      </c>
      <c r="AE243" s="209"/>
      <c r="AF243" s="220">
        <v>0</v>
      </c>
      <c r="AG243" s="219" t="s">
        <v>308</v>
      </c>
      <c r="AH243" s="219"/>
      <c r="AI243" s="219"/>
      <c r="AJ243" s="219"/>
      <c r="AK243" s="219"/>
      <c r="AL243" s="219"/>
      <c r="AM243" s="219"/>
      <c r="AN243" s="219"/>
      <c r="AO243" s="219"/>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5"/>
      <c r="BN243" s="251"/>
      <c r="BO243" s="360" t="s">
        <v>837</v>
      </c>
      <c r="BP243" s="360" t="s">
        <v>837</v>
      </c>
      <c r="BQ243" s="360" t="s">
        <v>837</v>
      </c>
      <c r="BR243" s="250"/>
      <c r="BS243" s="360" t="s">
        <v>837</v>
      </c>
      <c r="BT243" s="360" t="s">
        <v>837</v>
      </c>
      <c r="BU243" s="360" t="s">
        <v>837</v>
      </c>
      <c r="BV243" s="360" t="s">
        <v>837</v>
      </c>
      <c r="BW243" s="360" t="s">
        <v>837</v>
      </c>
      <c r="BX243" s="250"/>
    </row>
    <row r="244" spans="3:77" ht="45">
      <c r="C244" s="307"/>
      <c r="D244" s="381"/>
      <c r="E244" s="384"/>
      <c r="F244" s="387"/>
      <c r="G244" s="390"/>
      <c r="H244" s="393"/>
      <c r="I244" s="396"/>
      <c r="J244" s="396"/>
      <c r="K244" s="399"/>
      <c r="L244" s="402"/>
      <c r="M244" s="366"/>
      <c r="N244" s="369"/>
      <c r="O244" s="372"/>
      <c r="P244" s="375"/>
      <c r="Q244" s="378"/>
      <c r="R244" s="363"/>
      <c r="S244" s="363"/>
      <c r="T244" s="363"/>
      <c r="U244" s="363"/>
      <c r="V244" s="363"/>
      <c r="W244" s="363"/>
      <c r="X244" s="363"/>
      <c r="Y244" s="363"/>
      <c r="Z244" s="363"/>
      <c r="AA244" s="363"/>
      <c r="AB244" s="363"/>
      <c r="AC244" s="363"/>
      <c r="AD244" s="363"/>
      <c r="AE244" s="193"/>
      <c r="AF244" s="217" t="s">
        <v>268</v>
      </c>
      <c r="AG244" s="158" t="s">
        <v>240</v>
      </c>
      <c r="AH244" s="300" t="s">
        <v>18</v>
      </c>
      <c r="AI244" s="315" t="s">
        <v>816</v>
      </c>
      <c r="AJ244" s="221" t="s">
        <v>817</v>
      </c>
      <c r="AK244" s="221" t="s">
        <v>818</v>
      </c>
      <c r="AL244" s="221" t="s">
        <v>819</v>
      </c>
      <c r="AM244" s="221" t="s">
        <v>820</v>
      </c>
      <c r="AN244" s="221" t="s">
        <v>821</v>
      </c>
      <c r="AO244" s="221" t="s">
        <v>822</v>
      </c>
      <c r="AP244" s="302" t="s">
        <v>19</v>
      </c>
      <c r="AQ244" s="103">
        <f>SUM(AT244,AV244,AY244,BB244,BE244,BH244,BK244)</f>
        <v>13787.94</v>
      </c>
      <c r="AR244" s="197">
        <f>SUM(AT244,AW244,AZ244,BC244,BF244,BI244,BL244)</f>
        <v>0</v>
      </c>
      <c r="AS244" s="195">
        <f>AQ244-AR244</f>
        <v>13787.94</v>
      </c>
      <c r="AT244" s="311"/>
      <c r="AU244" s="244"/>
      <c r="AV244" s="159">
        <v>0</v>
      </c>
      <c r="AW244" s="311"/>
      <c r="AX244" s="194">
        <f>AV244-AW244</f>
        <v>0</v>
      </c>
      <c r="AY244" s="160">
        <v>0</v>
      </c>
      <c r="AZ244" s="311"/>
      <c r="BA244" s="194">
        <f>AY244-AZ244</f>
        <v>0</v>
      </c>
      <c r="BB244" s="159">
        <v>0</v>
      </c>
      <c r="BC244" s="311"/>
      <c r="BD244" s="194">
        <f>BB244-BC244</f>
        <v>0</v>
      </c>
      <c r="BE244" s="159">
        <v>0</v>
      </c>
      <c r="BF244" s="311"/>
      <c r="BG244" s="194">
        <f>BE244-BF244</f>
        <v>0</v>
      </c>
      <c r="BH244" s="159">
        <v>0</v>
      </c>
      <c r="BI244" s="311"/>
      <c r="BJ244" s="194">
        <f>BH244-BI244</f>
        <v>0</v>
      </c>
      <c r="BK244" s="159">
        <v>13787.94</v>
      </c>
      <c r="BL244" s="311"/>
      <c r="BM244" s="195">
        <f>BK244-BL244</f>
        <v>13787.94</v>
      </c>
      <c r="BN244" s="251">
        <v>0</v>
      </c>
      <c r="BO244" s="360"/>
      <c r="BP244" s="360"/>
      <c r="BQ244" s="360"/>
      <c r="BR244" s="249" t="str">
        <f>AG244 &amp; BN244</f>
        <v>Прибыль направляемая на инвестиции0</v>
      </c>
      <c r="BS244" s="360"/>
      <c r="BT244" s="360"/>
      <c r="BU244" s="360"/>
      <c r="BV244" s="360"/>
      <c r="BW244" s="360"/>
      <c r="BX244" s="249" t="str">
        <f>AG244&amp;AH244</f>
        <v>Прибыль направляемая на инвестициида</v>
      </c>
      <c r="BY244" s="250"/>
    </row>
    <row r="245" spans="3:77" ht="45">
      <c r="C245" s="97"/>
      <c r="D245" s="381"/>
      <c r="E245" s="384"/>
      <c r="F245" s="387"/>
      <c r="G245" s="390"/>
      <c r="H245" s="393"/>
      <c r="I245" s="396"/>
      <c r="J245" s="396"/>
      <c r="K245" s="399"/>
      <c r="L245" s="402"/>
      <c r="M245" s="366"/>
      <c r="N245" s="369"/>
      <c r="O245" s="372"/>
      <c r="P245" s="375"/>
      <c r="Q245" s="378"/>
      <c r="R245" s="363"/>
      <c r="S245" s="363"/>
      <c r="T245" s="363"/>
      <c r="U245" s="363"/>
      <c r="V245" s="363"/>
      <c r="W245" s="363"/>
      <c r="X245" s="363"/>
      <c r="Y245" s="363"/>
      <c r="Z245" s="363"/>
      <c r="AA245" s="363"/>
      <c r="AB245" s="363"/>
      <c r="AC245" s="363"/>
      <c r="AD245" s="363"/>
      <c r="AE245" s="324" t="s">
        <v>827</v>
      </c>
      <c r="AF245" s="217" t="s">
        <v>118</v>
      </c>
      <c r="AG245" s="196" t="s">
        <v>221</v>
      </c>
      <c r="AH245" s="302" t="s">
        <v>18</v>
      </c>
      <c r="AI245" s="315" t="s">
        <v>816</v>
      </c>
      <c r="AJ245" s="221" t="s">
        <v>817</v>
      </c>
      <c r="AK245" s="221" t="s">
        <v>818</v>
      </c>
      <c r="AL245" s="221" t="s">
        <v>819</v>
      </c>
      <c r="AM245" s="221" t="s">
        <v>820</v>
      </c>
      <c r="AN245" s="221" t="s">
        <v>821</v>
      </c>
      <c r="AO245" s="221" t="s">
        <v>822</v>
      </c>
      <c r="AP245" s="302" t="s">
        <v>19</v>
      </c>
      <c r="AQ245" s="195">
        <f>SUM(AT245,AV245,AY245,BB245,BE245,BH245,BK245)</f>
        <v>8043.09</v>
      </c>
      <c r="AR245" s="197">
        <f>SUM(AT245,AW245,AZ245,BC245,BF245,BI245,BL245)</f>
        <v>0</v>
      </c>
      <c r="AS245" s="195">
        <f>AQ245-AR245</f>
        <v>8043.09</v>
      </c>
      <c r="AT245" s="314"/>
      <c r="AU245" s="241"/>
      <c r="AV245" s="198"/>
      <c r="AW245" s="312"/>
      <c r="AX245" s="199">
        <f>AV245-AW245</f>
        <v>0</v>
      </c>
      <c r="AY245" s="173"/>
      <c r="AZ245" s="312"/>
      <c r="BA245" s="199">
        <f>AY245-AZ245</f>
        <v>0</v>
      </c>
      <c r="BB245" s="198"/>
      <c r="BC245" s="312"/>
      <c r="BD245" s="199">
        <f>BB245-BC245</f>
        <v>0</v>
      </c>
      <c r="BE245" s="198"/>
      <c r="BF245" s="312"/>
      <c r="BG245" s="199">
        <f>BE245-BF245</f>
        <v>0</v>
      </c>
      <c r="BH245" s="198"/>
      <c r="BI245" s="312"/>
      <c r="BJ245" s="199">
        <f>BH245-BI245</f>
        <v>0</v>
      </c>
      <c r="BK245" s="198">
        <v>8043.09</v>
      </c>
      <c r="BL245" s="312"/>
      <c r="BM245" s="195">
        <f>BK245-BL245</f>
        <v>8043.09</v>
      </c>
      <c r="BN245" s="251">
        <v>0</v>
      </c>
      <c r="BO245" s="360"/>
      <c r="BP245" s="360"/>
      <c r="BQ245" s="360"/>
      <c r="BR245" s="249" t="str">
        <f>AG245 &amp; BN245</f>
        <v>Амортизационные отчисления0</v>
      </c>
      <c r="BS245" s="360"/>
      <c r="BT245" s="360"/>
      <c r="BU245" s="360"/>
      <c r="BV245" s="360"/>
      <c r="BW245" s="360"/>
      <c r="BX245" s="249" t="str">
        <f>AG245&amp;AH245</f>
        <v>Амортизационные отчисленияда</v>
      </c>
      <c r="BY245" s="250"/>
    </row>
    <row r="246" spans="3:77" ht="15" customHeight="1">
      <c r="C246" s="307"/>
      <c r="D246" s="381"/>
      <c r="E246" s="384"/>
      <c r="F246" s="387"/>
      <c r="G246" s="390"/>
      <c r="H246" s="393"/>
      <c r="I246" s="396"/>
      <c r="J246" s="396"/>
      <c r="K246" s="399"/>
      <c r="L246" s="402"/>
      <c r="M246" s="366"/>
      <c r="N246" s="370"/>
      <c r="O246" s="373"/>
      <c r="P246" s="376"/>
      <c r="Q246" s="379"/>
      <c r="R246" s="364"/>
      <c r="S246" s="364"/>
      <c r="T246" s="364"/>
      <c r="U246" s="364"/>
      <c r="V246" s="364"/>
      <c r="W246" s="364"/>
      <c r="X246" s="364"/>
      <c r="Y246" s="364"/>
      <c r="Z246" s="364"/>
      <c r="AA246" s="364"/>
      <c r="AB246" s="364"/>
      <c r="AC246" s="364"/>
      <c r="AD246" s="364"/>
      <c r="AE246" s="279" t="s">
        <v>383</v>
      </c>
      <c r="AF246" s="203"/>
      <c r="AG246" s="223" t="s">
        <v>24</v>
      </c>
      <c r="AH246" s="223"/>
      <c r="AI246" s="223"/>
      <c r="AJ246" s="223"/>
      <c r="AK246" s="223"/>
      <c r="AL246" s="223"/>
      <c r="AM246" s="223"/>
      <c r="AN246" s="223"/>
      <c r="AO246" s="223"/>
      <c r="AP246" s="168"/>
      <c r="AQ246" s="169"/>
      <c r="AR246" s="169"/>
      <c r="AS246" s="169"/>
      <c r="AT246" s="169"/>
      <c r="AU246" s="169"/>
      <c r="AV246" s="169"/>
      <c r="AW246" s="169"/>
      <c r="AX246" s="169"/>
      <c r="AY246" s="169"/>
      <c r="AZ246" s="169"/>
      <c r="BA246" s="169"/>
      <c r="BB246" s="169"/>
      <c r="BC246" s="169"/>
      <c r="BD246" s="169"/>
      <c r="BE246" s="169"/>
      <c r="BF246" s="169"/>
      <c r="BG246" s="169"/>
      <c r="BH246" s="169"/>
      <c r="BI246" s="169"/>
      <c r="BJ246" s="169"/>
      <c r="BK246" s="169"/>
      <c r="BL246" s="169"/>
      <c r="BM246" s="170"/>
      <c r="BN246" s="251"/>
      <c r="BO246" s="360"/>
      <c r="BP246" s="360"/>
      <c r="BQ246" s="360"/>
      <c r="BR246" s="250"/>
      <c r="BS246" s="360"/>
      <c r="BT246" s="360"/>
      <c r="BU246" s="360"/>
      <c r="BV246" s="360"/>
      <c r="BW246" s="360"/>
      <c r="BX246" s="250"/>
    </row>
    <row r="247" spans="3:77" ht="15" customHeight="1" thickBot="1">
      <c r="C247" s="308"/>
      <c r="D247" s="382"/>
      <c r="E247" s="385"/>
      <c r="F247" s="388"/>
      <c r="G247" s="391"/>
      <c r="H247" s="394"/>
      <c r="I247" s="397"/>
      <c r="J247" s="397"/>
      <c r="K247" s="400"/>
      <c r="L247" s="403"/>
      <c r="M247" s="367"/>
      <c r="N247" s="280" t="s">
        <v>384</v>
      </c>
      <c r="O247" s="212"/>
      <c r="P247" s="361" t="s">
        <v>154</v>
      </c>
      <c r="Q247" s="361"/>
      <c r="R247" s="171"/>
      <c r="S247" s="171"/>
      <c r="T247" s="166"/>
      <c r="U247" s="166"/>
      <c r="V247" s="166"/>
      <c r="W247" s="166"/>
      <c r="X247" s="166"/>
      <c r="Y247" s="166"/>
      <c r="Z247" s="166"/>
      <c r="AA247" s="166"/>
      <c r="AB247" s="166"/>
      <c r="AC247" s="166"/>
      <c r="AD247" s="166"/>
      <c r="AE247" s="166"/>
      <c r="AF247" s="166"/>
      <c r="AG247" s="166"/>
      <c r="AH247" s="166"/>
      <c r="AI247" s="166"/>
      <c r="AJ247" s="166"/>
      <c r="AK247" s="166"/>
      <c r="AL247" s="166"/>
      <c r="AM247" s="166"/>
      <c r="AN247" s="166"/>
      <c r="AO247" s="166"/>
      <c r="AP247" s="166"/>
      <c r="AQ247" s="166"/>
      <c r="AR247" s="166"/>
      <c r="AS247" s="166"/>
      <c r="AT247" s="166"/>
      <c r="AU247" s="166"/>
      <c r="AV247" s="166"/>
      <c r="AW247" s="166"/>
      <c r="AX247" s="166"/>
      <c r="AY247" s="166"/>
      <c r="AZ247" s="166"/>
      <c r="BA247" s="166"/>
      <c r="BB247" s="166"/>
      <c r="BC247" s="166"/>
      <c r="BD247" s="166"/>
      <c r="BE247" s="166"/>
      <c r="BF247" s="166"/>
      <c r="BG247" s="166"/>
      <c r="BH247" s="166"/>
      <c r="BI247" s="166"/>
      <c r="BJ247" s="166"/>
      <c r="BK247" s="166"/>
      <c r="BL247" s="166"/>
      <c r="BM247" s="167"/>
      <c r="BN247" s="251"/>
      <c r="BO247" s="250"/>
      <c r="BP247" s="250"/>
      <c r="BQ247" s="250"/>
      <c r="BR247" s="250"/>
      <c r="BS247" s="250"/>
      <c r="BT247" s="250"/>
      <c r="BX247" s="250"/>
    </row>
    <row r="248" spans="3:77" ht="11.25" customHeight="1">
      <c r="C248" s="97" t="s">
        <v>827</v>
      </c>
      <c r="D248" s="380" t="s">
        <v>850</v>
      </c>
      <c r="E248" s="383" t="s">
        <v>199</v>
      </c>
      <c r="F248" s="405" t="s">
        <v>210</v>
      </c>
      <c r="G248" s="389" t="s">
        <v>854</v>
      </c>
      <c r="H248" s="392" t="s">
        <v>766</v>
      </c>
      <c r="I248" s="395" t="s">
        <v>766</v>
      </c>
      <c r="J248" s="395" t="s">
        <v>767</v>
      </c>
      <c r="K248" s="398">
        <v>1</v>
      </c>
      <c r="L248" s="401" t="s">
        <v>2</v>
      </c>
      <c r="M248" s="365">
        <v>0</v>
      </c>
      <c r="N248" s="163"/>
      <c r="O248" s="161"/>
      <c r="P248" s="161"/>
      <c r="Q248" s="161"/>
      <c r="R248" s="161"/>
      <c r="S248" s="161"/>
      <c r="T248" s="161"/>
      <c r="U248" s="161"/>
      <c r="V248" s="161"/>
      <c r="W248" s="161"/>
      <c r="X248" s="161"/>
      <c r="Y248" s="161"/>
      <c r="Z248" s="161"/>
      <c r="AA248" s="161"/>
      <c r="AB248" s="161"/>
      <c r="AC248" s="161"/>
      <c r="AD248" s="161"/>
      <c r="AE248" s="161"/>
      <c r="AF248" s="161"/>
      <c r="AG248" s="161"/>
      <c r="AH248" s="161"/>
      <c r="AI248" s="161"/>
      <c r="AJ248" s="161"/>
      <c r="AK248" s="161"/>
      <c r="AL248" s="161"/>
      <c r="AM248" s="161"/>
      <c r="AN248" s="161"/>
      <c r="AO248" s="161"/>
      <c r="AP248" s="161"/>
      <c r="AQ248" s="161"/>
      <c r="AR248" s="161"/>
      <c r="AS248" s="161"/>
      <c r="AT248" s="161"/>
      <c r="AU248" s="161"/>
      <c r="AV248" s="161"/>
      <c r="AW248" s="161"/>
      <c r="AX248" s="161"/>
      <c r="AY248" s="161"/>
      <c r="AZ248" s="161"/>
      <c r="BA248" s="161"/>
      <c r="BB248" s="161"/>
      <c r="BC248" s="161"/>
      <c r="BD248" s="161"/>
      <c r="BE248" s="161"/>
      <c r="BF248" s="161"/>
      <c r="BG248" s="161"/>
      <c r="BH248" s="161"/>
      <c r="BI248" s="161"/>
      <c r="BJ248" s="161"/>
      <c r="BK248" s="161"/>
      <c r="BL248" s="161"/>
      <c r="BM248" s="162"/>
      <c r="BN248" s="251"/>
      <c r="BO248" s="250"/>
      <c r="BP248" s="250"/>
      <c r="BQ248" s="250"/>
      <c r="BR248" s="250"/>
      <c r="BS248" s="250"/>
      <c r="BT248" s="250"/>
      <c r="BX248" s="250"/>
    </row>
    <row r="249" spans="3:77" ht="11.25" customHeight="1">
      <c r="C249" s="307"/>
      <c r="D249" s="381"/>
      <c r="E249" s="384"/>
      <c r="F249" s="387"/>
      <c r="G249" s="390"/>
      <c r="H249" s="393"/>
      <c r="I249" s="396"/>
      <c r="J249" s="396"/>
      <c r="K249" s="399"/>
      <c r="L249" s="402"/>
      <c r="M249" s="366"/>
      <c r="N249" s="368"/>
      <c r="O249" s="371">
        <v>1</v>
      </c>
      <c r="P249" s="374" t="s">
        <v>904</v>
      </c>
      <c r="Q249" s="377"/>
      <c r="R249" s="362" t="s">
        <v>154</v>
      </c>
      <c r="S249" s="362" t="s">
        <v>154</v>
      </c>
      <c r="T249" s="362" t="s">
        <v>154</v>
      </c>
      <c r="U249" s="362" t="s">
        <v>154</v>
      </c>
      <c r="V249" s="362" t="s">
        <v>154</v>
      </c>
      <c r="W249" s="362" t="s">
        <v>154</v>
      </c>
      <c r="X249" s="362" t="s">
        <v>154</v>
      </c>
      <c r="Y249" s="362" t="s">
        <v>154</v>
      </c>
      <c r="Z249" s="362" t="s">
        <v>154</v>
      </c>
      <c r="AA249" s="362" t="s">
        <v>154</v>
      </c>
      <c r="AB249" s="362" t="s">
        <v>154</v>
      </c>
      <c r="AC249" s="362" t="s">
        <v>154</v>
      </c>
      <c r="AD249" s="362" t="s">
        <v>154</v>
      </c>
      <c r="AE249" s="209"/>
      <c r="AF249" s="220">
        <v>0</v>
      </c>
      <c r="AG249" s="219" t="s">
        <v>308</v>
      </c>
      <c r="AH249" s="219"/>
      <c r="AI249" s="219"/>
      <c r="AJ249" s="219"/>
      <c r="AK249" s="219"/>
      <c r="AL249" s="219"/>
      <c r="AM249" s="219"/>
      <c r="AN249" s="219"/>
      <c r="AO249" s="219"/>
      <c r="AP249" s="164"/>
      <c r="AQ249" s="164"/>
      <c r="AR249" s="164"/>
      <c r="AS249" s="164"/>
      <c r="AT249" s="164"/>
      <c r="AU249" s="164"/>
      <c r="AV249" s="164"/>
      <c r="AW249" s="164"/>
      <c r="AX249" s="164"/>
      <c r="AY249" s="164"/>
      <c r="AZ249" s="164"/>
      <c r="BA249" s="164"/>
      <c r="BB249" s="164"/>
      <c r="BC249" s="164"/>
      <c r="BD249" s="164"/>
      <c r="BE249" s="164"/>
      <c r="BF249" s="164"/>
      <c r="BG249" s="164"/>
      <c r="BH249" s="164"/>
      <c r="BI249" s="164"/>
      <c r="BJ249" s="164"/>
      <c r="BK249" s="164"/>
      <c r="BL249" s="164"/>
      <c r="BM249" s="165"/>
      <c r="BN249" s="251"/>
      <c r="BO249" s="360" t="s">
        <v>837</v>
      </c>
      <c r="BP249" s="360" t="s">
        <v>837</v>
      </c>
      <c r="BQ249" s="360" t="s">
        <v>837</v>
      </c>
      <c r="BR249" s="250"/>
      <c r="BS249" s="360" t="s">
        <v>837</v>
      </c>
      <c r="BT249" s="360" t="s">
        <v>837</v>
      </c>
      <c r="BU249" s="360" t="s">
        <v>837</v>
      </c>
      <c r="BV249" s="360" t="s">
        <v>837</v>
      </c>
      <c r="BW249" s="360" t="s">
        <v>837</v>
      </c>
      <c r="BX249" s="250"/>
    </row>
    <row r="250" spans="3:77" ht="45">
      <c r="C250" s="307"/>
      <c r="D250" s="381"/>
      <c r="E250" s="384"/>
      <c r="F250" s="387"/>
      <c r="G250" s="390"/>
      <c r="H250" s="393"/>
      <c r="I250" s="396"/>
      <c r="J250" s="396"/>
      <c r="K250" s="399"/>
      <c r="L250" s="402"/>
      <c r="M250" s="366"/>
      <c r="N250" s="369"/>
      <c r="O250" s="372"/>
      <c r="P250" s="375"/>
      <c r="Q250" s="378"/>
      <c r="R250" s="363"/>
      <c r="S250" s="363"/>
      <c r="T250" s="363"/>
      <c r="U250" s="363"/>
      <c r="V250" s="363"/>
      <c r="W250" s="363"/>
      <c r="X250" s="363"/>
      <c r="Y250" s="363"/>
      <c r="Z250" s="363"/>
      <c r="AA250" s="363"/>
      <c r="AB250" s="363"/>
      <c r="AC250" s="363"/>
      <c r="AD250" s="363"/>
      <c r="AE250" s="193"/>
      <c r="AF250" s="217" t="s">
        <v>268</v>
      </c>
      <c r="AG250" s="158" t="s">
        <v>240</v>
      </c>
      <c r="AH250" s="300" t="s">
        <v>18</v>
      </c>
      <c r="AI250" s="315" t="s">
        <v>816</v>
      </c>
      <c r="AJ250" s="221" t="s">
        <v>817</v>
      </c>
      <c r="AK250" s="221" t="s">
        <v>818</v>
      </c>
      <c r="AL250" s="221" t="s">
        <v>819</v>
      </c>
      <c r="AM250" s="221" t="s">
        <v>820</v>
      </c>
      <c r="AN250" s="221" t="s">
        <v>821</v>
      </c>
      <c r="AO250" s="221" t="s">
        <v>822</v>
      </c>
      <c r="AP250" s="302" t="s">
        <v>19</v>
      </c>
      <c r="AQ250" s="103">
        <f>SUM(AT250,AV250,AY250,BB250,BE250,BH250,BK250)</f>
        <v>568.22</v>
      </c>
      <c r="AR250" s="197">
        <f>SUM(AT250,AW250,AZ250,BC250,BF250,BI250,BL250)</f>
        <v>0</v>
      </c>
      <c r="AS250" s="195">
        <f>AQ250-AR250</f>
        <v>568.22</v>
      </c>
      <c r="AT250" s="311"/>
      <c r="AU250" s="244"/>
      <c r="AV250" s="159">
        <v>568.22</v>
      </c>
      <c r="AW250" s="311"/>
      <c r="AX250" s="194">
        <f>AV250-AW250</f>
        <v>568.22</v>
      </c>
      <c r="AY250" s="160">
        <v>0</v>
      </c>
      <c r="AZ250" s="311"/>
      <c r="BA250" s="194">
        <f>AY250-AZ250</f>
        <v>0</v>
      </c>
      <c r="BB250" s="159">
        <v>0</v>
      </c>
      <c r="BC250" s="311"/>
      <c r="BD250" s="194">
        <f>BB250-BC250</f>
        <v>0</v>
      </c>
      <c r="BE250" s="159">
        <v>0</v>
      </c>
      <c r="BF250" s="311"/>
      <c r="BG250" s="194">
        <f>BE250-BF250</f>
        <v>0</v>
      </c>
      <c r="BH250" s="159">
        <v>0</v>
      </c>
      <c r="BI250" s="311"/>
      <c r="BJ250" s="194">
        <f>BH250-BI250</f>
        <v>0</v>
      </c>
      <c r="BK250" s="159">
        <v>0</v>
      </c>
      <c r="BL250" s="311"/>
      <c r="BM250" s="195">
        <f>BK250-BL250</f>
        <v>0</v>
      </c>
      <c r="BN250" s="251">
        <v>0</v>
      </c>
      <c r="BO250" s="360"/>
      <c r="BP250" s="360"/>
      <c r="BQ250" s="360"/>
      <c r="BR250" s="249" t="str">
        <f>AG250 &amp; BN250</f>
        <v>Прибыль направляемая на инвестиции0</v>
      </c>
      <c r="BS250" s="360"/>
      <c r="BT250" s="360"/>
      <c r="BU250" s="360"/>
      <c r="BV250" s="360"/>
      <c r="BW250" s="360"/>
      <c r="BX250" s="249" t="str">
        <f>AG250&amp;AH250</f>
        <v>Прибыль направляемая на инвестициида</v>
      </c>
      <c r="BY250" s="250"/>
    </row>
    <row r="251" spans="3:77" ht="15" customHeight="1">
      <c r="C251" s="307"/>
      <c r="D251" s="381"/>
      <c r="E251" s="384"/>
      <c r="F251" s="387"/>
      <c r="G251" s="390"/>
      <c r="H251" s="393"/>
      <c r="I251" s="396"/>
      <c r="J251" s="396"/>
      <c r="K251" s="399"/>
      <c r="L251" s="402"/>
      <c r="M251" s="366"/>
      <c r="N251" s="370"/>
      <c r="O251" s="373"/>
      <c r="P251" s="376"/>
      <c r="Q251" s="379"/>
      <c r="R251" s="364"/>
      <c r="S251" s="364"/>
      <c r="T251" s="364"/>
      <c r="U251" s="364"/>
      <c r="V251" s="364"/>
      <c r="W251" s="364"/>
      <c r="X251" s="364"/>
      <c r="Y251" s="364"/>
      <c r="Z251" s="364"/>
      <c r="AA251" s="364"/>
      <c r="AB251" s="364"/>
      <c r="AC251" s="364"/>
      <c r="AD251" s="364"/>
      <c r="AE251" s="279" t="s">
        <v>383</v>
      </c>
      <c r="AF251" s="203"/>
      <c r="AG251" s="223" t="s">
        <v>24</v>
      </c>
      <c r="AH251" s="223"/>
      <c r="AI251" s="223"/>
      <c r="AJ251" s="223"/>
      <c r="AK251" s="223"/>
      <c r="AL251" s="223"/>
      <c r="AM251" s="223"/>
      <c r="AN251" s="223"/>
      <c r="AO251" s="223"/>
      <c r="AP251" s="168"/>
      <c r="AQ251" s="169"/>
      <c r="AR251" s="169"/>
      <c r="AS251" s="169"/>
      <c r="AT251" s="169"/>
      <c r="AU251" s="169"/>
      <c r="AV251" s="169"/>
      <c r="AW251" s="169"/>
      <c r="AX251" s="169"/>
      <c r="AY251" s="169"/>
      <c r="AZ251" s="169"/>
      <c r="BA251" s="169"/>
      <c r="BB251" s="169"/>
      <c r="BC251" s="169"/>
      <c r="BD251" s="169"/>
      <c r="BE251" s="169"/>
      <c r="BF251" s="169"/>
      <c r="BG251" s="169"/>
      <c r="BH251" s="169"/>
      <c r="BI251" s="169"/>
      <c r="BJ251" s="169"/>
      <c r="BK251" s="169"/>
      <c r="BL251" s="169"/>
      <c r="BM251" s="170"/>
      <c r="BN251" s="251"/>
      <c r="BO251" s="360"/>
      <c r="BP251" s="360"/>
      <c r="BQ251" s="360"/>
      <c r="BR251" s="250"/>
      <c r="BS251" s="360"/>
      <c r="BT251" s="360"/>
      <c r="BU251" s="360"/>
      <c r="BV251" s="360"/>
      <c r="BW251" s="360"/>
      <c r="BX251" s="250"/>
    </row>
    <row r="252" spans="3:77" ht="15" customHeight="1" thickBot="1">
      <c r="C252" s="308"/>
      <c r="D252" s="382"/>
      <c r="E252" s="385"/>
      <c r="F252" s="388"/>
      <c r="G252" s="391"/>
      <c r="H252" s="394"/>
      <c r="I252" s="397"/>
      <c r="J252" s="397"/>
      <c r="K252" s="400"/>
      <c r="L252" s="403"/>
      <c r="M252" s="367"/>
      <c r="N252" s="280" t="s">
        <v>384</v>
      </c>
      <c r="O252" s="212"/>
      <c r="P252" s="361" t="s">
        <v>154</v>
      </c>
      <c r="Q252" s="361"/>
      <c r="R252" s="171"/>
      <c r="S252" s="171"/>
      <c r="T252" s="166"/>
      <c r="U252" s="166"/>
      <c r="V252" s="166"/>
      <c r="W252" s="166"/>
      <c r="X252" s="166"/>
      <c r="Y252" s="166"/>
      <c r="Z252" s="166"/>
      <c r="AA252" s="166"/>
      <c r="AB252" s="166"/>
      <c r="AC252" s="166"/>
      <c r="AD252" s="166"/>
      <c r="AE252" s="166"/>
      <c r="AF252" s="166"/>
      <c r="AG252" s="166"/>
      <c r="AH252" s="166"/>
      <c r="AI252" s="166"/>
      <c r="AJ252" s="166"/>
      <c r="AK252" s="166"/>
      <c r="AL252" s="166"/>
      <c r="AM252" s="166"/>
      <c r="AN252" s="166"/>
      <c r="AO252" s="166"/>
      <c r="AP252" s="166"/>
      <c r="AQ252" s="166"/>
      <c r="AR252" s="166"/>
      <c r="AS252" s="166"/>
      <c r="AT252" s="166"/>
      <c r="AU252" s="166"/>
      <c r="AV252" s="166"/>
      <c r="AW252" s="166"/>
      <c r="AX252" s="166"/>
      <c r="AY252" s="166"/>
      <c r="AZ252" s="166"/>
      <c r="BA252" s="166"/>
      <c r="BB252" s="166"/>
      <c r="BC252" s="166"/>
      <c r="BD252" s="166"/>
      <c r="BE252" s="166"/>
      <c r="BF252" s="166"/>
      <c r="BG252" s="166"/>
      <c r="BH252" s="166"/>
      <c r="BI252" s="166"/>
      <c r="BJ252" s="166"/>
      <c r="BK252" s="166"/>
      <c r="BL252" s="166"/>
      <c r="BM252" s="167"/>
      <c r="BN252" s="251"/>
      <c r="BO252" s="250"/>
      <c r="BP252" s="250"/>
      <c r="BQ252" s="250"/>
      <c r="BR252" s="250"/>
      <c r="BS252" s="250"/>
      <c r="BT252" s="250"/>
      <c r="BX252" s="250"/>
    </row>
    <row r="253" spans="3:77" ht="11.25" customHeight="1">
      <c r="C253" s="97" t="s">
        <v>827</v>
      </c>
      <c r="D253" s="380" t="s">
        <v>855</v>
      </c>
      <c r="E253" s="383" t="s">
        <v>199</v>
      </c>
      <c r="F253" s="386" t="s">
        <v>210</v>
      </c>
      <c r="G253" s="389" t="s">
        <v>856</v>
      </c>
      <c r="H253" s="392" t="s">
        <v>766</v>
      </c>
      <c r="I253" s="395" t="s">
        <v>766</v>
      </c>
      <c r="J253" s="395" t="s">
        <v>767</v>
      </c>
      <c r="K253" s="398">
        <v>1</v>
      </c>
      <c r="L253" s="401" t="s">
        <v>2</v>
      </c>
      <c r="M253" s="365">
        <v>0</v>
      </c>
      <c r="N253" s="163"/>
      <c r="O253" s="161"/>
      <c r="P253" s="161"/>
      <c r="Q253" s="161"/>
      <c r="R253" s="161"/>
      <c r="S253" s="161"/>
      <c r="T253" s="161"/>
      <c r="U253" s="161"/>
      <c r="V253" s="161"/>
      <c r="W253" s="161"/>
      <c r="X253" s="161"/>
      <c r="Y253" s="161"/>
      <c r="Z253" s="161"/>
      <c r="AA253" s="161"/>
      <c r="AB253" s="161"/>
      <c r="AC253" s="161"/>
      <c r="AD253" s="161"/>
      <c r="AE253" s="161"/>
      <c r="AF253" s="161"/>
      <c r="AG253" s="161"/>
      <c r="AH253" s="161"/>
      <c r="AI253" s="161"/>
      <c r="AJ253" s="161"/>
      <c r="AK253" s="161"/>
      <c r="AL253" s="161"/>
      <c r="AM253" s="161"/>
      <c r="AN253" s="161"/>
      <c r="AO253" s="161"/>
      <c r="AP253" s="161"/>
      <c r="AQ253" s="161"/>
      <c r="AR253" s="161"/>
      <c r="AS253" s="161"/>
      <c r="AT253" s="161"/>
      <c r="AU253" s="161"/>
      <c r="AV253" s="161"/>
      <c r="AW253" s="161"/>
      <c r="AX253" s="161"/>
      <c r="AY253" s="161"/>
      <c r="AZ253" s="161"/>
      <c r="BA253" s="161"/>
      <c r="BB253" s="161"/>
      <c r="BC253" s="161"/>
      <c r="BD253" s="161"/>
      <c r="BE253" s="161"/>
      <c r="BF253" s="161"/>
      <c r="BG253" s="161"/>
      <c r="BH253" s="161"/>
      <c r="BI253" s="161"/>
      <c r="BJ253" s="161"/>
      <c r="BK253" s="161"/>
      <c r="BL253" s="161"/>
      <c r="BM253" s="162"/>
      <c r="BN253" s="251"/>
      <c r="BO253" s="250"/>
      <c r="BP253" s="250"/>
      <c r="BQ253" s="250"/>
      <c r="BR253" s="250"/>
      <c r="BS253" s="250"/>
      <c r="BT253" s="250"/>
      <c r="BX253" s="250"/>
    </row>
    <row r="254" spans="3:77" ht="11.25" customHeight="1">
      <c r="C254" s="307"/>
      <c r="D254" s="381"/>
      <c r="E254" s="384"/>
      <c r="F254" s="387"/>
      <c r="G254" s="390"/>
      <c r="H254" s="393"/>
      <c r="I254" s="396"/>
      <c r="J254" s="396"/>
      <c r="K254" s="399"/>
      <c r="L254" s="402"/>
      <c r="M254" s="366"/>
      <c r="N254" s="368"/>
      <c r="O254" s="371">
        <v>1</v>
      </c>
      <c r="P254" s="374" t="s">
        <v>904</v>
      </c>
      <c r="Q254" s="377"/>
      <c r="R254" s="362" t="s">
        <v>154</v>
      </c>
      <c r="S254" s="362" t="s">
        <v>154</v>
      </c>
      <c r="T254" s="362" t="s">
        <v>154</v>
      </c>
      <c r="U254" s="362" t="s">
        <v>154</v>
      </c>
      <c r="V254" s="362" t="s">
        <v>154</v>
      </c>
      <c r="W254" s="362" t="s">
        <v>154</v>
      </c>
      <c r="X254" s="362" t="s">
        <v>154</v>
      </c>
      <c r="Y254" s="362" t="s">
        <v>154</v>
      </c>
      <c r="Z254" s="362" t="s">
        <v>154</v>
      </c>
      <c r="AA254" s="362" t="s">
        <v>154</v>
      </c>
      <c r="AB254" s="362" t="s">
        <v>154</v>
      </c>
      <c r="AC254" s="362" t="s">
        <v>154</v>
      </c>
      <c r="AD254" s="362" t="s">
        <v>154</v>
      </c>
      <c r="AE254" s="209"/>
      <c r="AF254" s="220">
        <v>0</v>
      </c>
      <c r="AG254" s="219" t="s">
        <v>308</v>
      </c>
      <c r="AH254" s="219"/>
      <c r="AI254" s="219"/>
      <c r="AJ254" s="219"/>
      <c r="AK254" s="219"/>
      <c r="AL254" s="219"/>
      <c r="AM254" s="219"/>
      <c r="AN254" s="219"/>
      <c r="AO254" s="219"/>
      <c r="AP254" s="164"/>
      <c r="AQ254" s="164"/>
      <c r="AR254" s="164"/>
      <c r="AS254" s="164"/>
      <c r="AT254" s="164"/>
      <c r="AU254" s="164"/>
      <c r="AV254" s="164"/>
      <c r="AW254" s="164"/>
      <c r="AX254" s="164"/>
      <c r="AY254" s="164"/>
      <c r="AZ254" s="164"/>
      <c r="BA254" s="164"/>
      <c r="BB254" s="164"/>
      <c r="BC254" s="164"/>
      <c r="BD254" s="164"/>
      <c r="BE254" s="164"/>
      <c r="BF254" s="164"/>
      <c r="BG254" s="164"/>
      <c r="BH254" s="164"/>
      <c r="BI254" s="164"/>
      <c r="BJ254" s="164"/>
      <c r="BK254" s="164"/>
      <c r="BL254" s="164"/>
      <c r="BM254" s="165"/>
      <c r="BN254" s="251"/>
      <c r="BO254" s="360" t="s">
        <v>837</v>
      </c>
      <c r="BP254" s="360" t="s">
        <v>837</v>
      </c>
      <c r="BQ254" s="360" t="s">
        <v>837</v>
      </c>
      <c r="BR254" s="250"/>
      <c r="BS254" s="360" t="s">
        <v>837</v>
      </c>
      <c r="BT254" s="360" t="s">
        <v>837</v>
      </c>
      <c r="BU254" s="360" t="s">
        <v>837</v>
      </c>
      <c r="BV254" s="360" t="s">
        <v>837</v>
      </c>
      <c r="BW254" s="360" t="s">
        <v>837</v>
      </c>
      <c r="BX254" s="250"/>
    </row>
    <row r="255" spans="3:77" ht="45">
      <c r="C255" s="307"/>
      <c r="D255" s="381"/>
      <c r="E255" s="384"/>
      <c r="F255" s="387"/>
      <c r="G255" s="390"/>
      <c r="H255" s="393"/>
      <c r="I255" s="396"/>
      <c r="J255" s="396"/>
      <c r="K255" s="399"/>
      <c r="L255" s="402"/>
      <c r="M255" s="366"/>
      <c r="N255" s="369"/>
      <c r="O255" s="372"/>
      <c r="P255" s="375"/>
      <c r="Q255" s="378"/>
      <c r="R255" s="363"/>
      <c r="S255" s="363"/>
      <c r="T255" s="363"/>
      <c r="U255" s="363"/>
      <c r="V255" s="363"/>
      <c r="W255" s="363"/>
      <c r="X255" s="363"/>
      <c r="Y255" s="363"/>
      <c r="Z255" s="363"/>
      <c r="AA255" s="363"/>
      <c r="AB255" s="363"/>
      <c r="AC255" s="363"/>
      <c r="AD255" s="363"/>
      <c r="AE255" s="193"/>
      <c r="AF255" s="217" t="s">
        <v>268</v>
      </c>
      <c r="AG255" s="158" t="s">
        <v>240</v>
      </c>
      <c r="AH255" s="300" t="s">
        <v>18</v>
      </c>
      <c r="AI255" s="315" t="s">
        <v>816</v>
      </c>
      <c r="AJ255" s="221" t="s">
        <v>817</v>
      </c>
      <c r="AK255" s="221" t="s">
        <v>818</v>
      </c>
      <c r="AL255" s="221" t="s">
        <v>819</v>
      </c>
      <c r="AM255" s="221" t="s">
        <v>820</v>
      </c>
      <c r="AN255" s="221" t="s">
        <v>821</v>
      </c>
      <c r="AO255" s="221" t="s">
        <v>822</v>
      </c>
      <c r="AP255" s="302" t="s">
        <v>19</v>
      </c>
      <c r="AQ255" s="103">
        <f>SUM(AT255,AV255,AY255,BB255,BE255,BH255,BK255)</f>
        <v>270.95999999999998</v>
      </c>
      <c r="AR255" s="197">
        <f>SUM(AT255,AW255,AZ255,BC255,BF255,BI255,BL255)</f>
        <v>0</v>
      </c>
      <c r="AS255" s="195">
        <f>AQ255-AR255</f>
        <v>270.95999999999998</v>
      </c>
      <c r="AT255" s="311"/>
      <c r="AU255" s="244"/>
      <c r="AV255" s="159">
        <v>270.95999999999998</v>
      </c>
      <c r="AW255" s="311"/>
      <c r="AX255" s="194">
        <f>AV255-AW255</f>
        <v>270.95999999999998</v>
      </c>
      <c r="AY255" s="160">
        <v>0</v>
      </c>
      <c r="AZ255" s="311"/>
      <c r="BA255" s="194">
        <f>AY255-AZ255</f>
        <v>0</v>
      </c>
      <c r="BB255" s="159">
        <v>0</v>
      </c>
      <c r="BC255" s="311"/>
      <c r="BD255" s="194">
        <f>BB255-BC255</f>
        <v>0</v>
      </c>
      <c r="BE255" s="159">
        <v>0</v>
      </c>
      <c r="BF255" s="311"/>
      <c r="BG255" s="194">
        <f>BE255-BF255</f>
        <v>0</v>
      </c>
      <c r="BH255" s="159">
        <v>0</v>
      </c>
      <c r="BI255" s="311"/>
      <c r="BJ255" s="194">
        <f>BH255-BI255</f>
        <v>0</v>
      </c>
      <c r="BK255" s="159">
        <v>0</v>
      </c>
      <c r="BL255" s="311"/>
      <c r="BM255" s="195">
        <f>BK255-BL255</f>
        <v>0</v>
      </c>
      <c r="BN255" s="251">
        <v>0</v>
      </c>
      <c r="BO255" s="360"/>
      <c r="BP255" s="360"/>
      <c r="BQ255" s="360"/>
      <c r="BR255" s="249" t="str">
        <f>AG255 &amp; BN255</f>
        <v>Прибыль направляемая на инвестиции0</v>
      </c>
      <c r="BS255" s="360"/>
      <c r="BT255" s="360"/>
      <c r="BU255" s="360"/>
      <c r="BV255" s="360"/>
      <c r="BW255" s="360"/>
      <c r="BX255" s="249" t="str">
        <f>AG255&amp;AH255</f>
        <v>Прибыль направляемая на инвестициида</v>
      </c>
      <c r="BY255" s="250"/>
    </row>
    <row r="256" spans="3:77" ht="15" customHeight="1">
      <c r="C256" s="307"/>
      <c r="D256" s="381"/>
      <c r="E256" s="384"/>
      <c r="F256" s="387"/>
      <c r="G256" s="390"/>
      <c r="H256" s="393"/>
      <c r="I256" s="396"/>
      <c r="J256" s="396"/>
      <c r="K256" s="399"/>
      <c r="L256" s="402"/>
      <c r="M256" s="366"/>
      <c r="N256" s="370"/>
      <c r="O256" s="373"/>
      <c r="P256" s="376"/>
      <c r="Q256" s="379"/>
      <c r="R256" s="364"/>
      <c r="S256" s="364"/>
      <c r="T256" s="364"/>
      <c r="U256" s="364"/>
      <c r="V256" s="364"/>
      <c r="W256" s="364"/>
      <c r="X256" s="364"/>
      <c r="Y256" s="364"/>
      <c r="Z256" s="364"/>
      <c r="AA256" s="364"/>
      <c r="AB256" s="364"/>
      <c r="AC256" s="364"/>
      <c r="AD256" s="364"/>
      <c r="AE256" s="279" t="s">
        <v>383</v>
      </c>
      <c r="AF256" s="203"/>
      <c r="AG256" s="223" t="s">
        <v>24</v>
      </c>
      <c r="AH256" s="223"/>
      <c r="AI256" s="223"/>
      <c r="AJ256" s="223"/>
      <c r="AK256" s="223"/>
      <c r="AL256" s="223"/>
      <c r="AM256" s="223"/>
      <c r="AN256" s="223"/>
      <c r="AO256" s="223"/>
      <c r="AP256" s="168"/>
      <c r="AQ256" s="169"/>
      <c r="AR256" s="169"/>
      <c r="AS256" s="169"/>
      <c r="AT256" s="169"/>
      <c r="AU256" s="169"/>
      <c r="AV256" s="169"/>
      <c r="AW256" s="169"/>
      <c r="AX256" s="169"/>
      <c r="AY256" s="169"/>
      <c r="AZ256" s="169"/>
      <c r="BA256" s="169"/>
      <c r="BB256" s="169"/>
      <c r="BC256" s="169"/>
      <c r="BD256" s="169"/>
      <c r="BE256" s="169"/>
      <c r="BF256" s="169"/>
      <c r="BG256" s="169"/>
      <c r="BH256" s="169"/>
      <c r="BI256" s="169"/>
      <c r="BJ256" s="169"/>
      <c r="BK256" s="169"/>
      <c r="BL256" s="169"/>
      <c r="BM256" s="170"/>
      <c r="BN256" s="251"/>
      <c r="BO256" s="360"/>
      <c r="BP256" s="360"/>
      <c r="BQ256" s="360"/>
      <c r="BR256" s="250"/>
      <c r="BS256" s="360"/>
      <c r="BT256" s="360"/>
      <c r="BU256" s="360"/>
      <c r="BV256" s="360"/>
      <c r="BW256" s="360"/>
      <c r="BX256" s="250"/>
    </row>
    <row r="257" spans="3:77" ht="15" customHeight="1" thickBot="1">
      <c r="C257" s="308"/>
      <c r="D257" s="382"/>
      <c r="E257" s="385"/>
      <c r="F257" s="388"/>
      <c r="G257" s="391"/>
      <c r="H257" s="394"/>
      <c r="I257" s="397"/>
      <c r="J257" s="397"/>
      <c r="K257" s="400"/>
      <c r="L257" s="403"/>
      <c r="M257" s="367"/>
      <c r="N257" s="280" t="s">
        <v>384</v>
      </c>
      <c r="O257" s="212"/>
      <c r="P257" s="361" t="s">
        <v>154</v>
      </c>
      <c r="Q257" s="361"/>
      <c r="R257" s="171"/>
      <c r="S257" s="171"/>
      <c r="T257" s="166"/>
      <c r="U257" s="166"/>
      <c r="V257" s="166"/>
      <c r="W257" s="166"/>
      <c r="X257" s="166"/>
      <c r="Y257" s="166"/>
      <c r="Z257" s="166"/>
      <c r="AA257" s="166"/>
      <c r="AB257" s="166"/>
      <c r="AC257" s="166"/>
      <c r="AD257" s="166"/>
      <c r="AE257" s="166"/>
      <c r="AF257" s="166"/>
      <c r="AG257" s="166"/>
      <c r="AH257" s="166"/>
      <c r="AI257" s="166"/>
      <c r="AJ257" s="166"/>
      <c r="AK257" s="166"/>
      <c r="AL257" s="166"/>
      <c r="AM257" s="166"/>
      <c r="AN257" s="166"/>
      <c r="AO257" s="166"/>
      <c r="AP257" s="166"/>
      <c r="AQ257" s="166"/>
      <c r="AR257" s="166"/>
      <c r="AS257" s="166"/>
      <c r="AT257" s="166"/>
      <c r="AU257" s="166"/>
      <c r="AV257" s="166"/>
      <c r="AW257" s="166"/>
      <c r="AX257" s="166"/>
      <c r="AY257" s="166"/>
      <c r="AZ257" s="166"/>
      <c r="BA257" s="166"/>
      <c r="BB257" s="166"/>
      <c r="BC257" s="166"/>
      <c r="BD257" s="166"/>
      <c r="BE257" s="166"/>
      <c r="BF257" s="166"/>
      <c r="BG257" s="166"/>
      <c r="BH257" s="166"/>
      <c r="BI257" s="166"/>
      <c r="BJ257" s="166"/>
      <c r="BK257" s="166"/>
      <c r="BL257" s="166"/>
      <c r="BM257" s="167"/>
      <c r="BN257" s="251"/>
      <c r="BO257" s="250"/>
      <c r="BP257" s="250"/>
      <c r="BQ257" s="250"/>
      <c r="BR257" s="250"/>
      <c r="BS257" s="250"/>
      <c r="BT257" s="250"/>
      <c r="BX257" s="250"/>
    </row>
    <row r="258" spans="3:77" ht="11.25" customHeight="1">
      <c r="C258" s="97" t="s">
        <v>827</v>
      </c>
      <c r="D258" s="380" t="s">
        <v>857</v>
      </c>
      <c r="E258" s="383" t="s">
        <v>199</v>
      </c>
      <c r="F258" s="386" t="s">
        <v>210</v>
      </c>
      <c r="G258" s="389" t="s">
        <v>858</v>
      </c>
      <c r="H258" s="392" t="s">
        <v>766</v>
      </c>
      <c r="I258" s="395" t="s">
        <v>766</v>
      </c>
      <c r="J258" s="395" t="s">
        <v>767</v>
      </c>
      <c r="K258" s="398">
        <v>1</v>
      </c>
      <c r="L258" s="401" t="s">
        <v>2</v>
      </c>
      <c r="M258" s="365">
        <v>0</v>
      </c>
      <c r="N258" s="163"/>
      <c r="O258" s="161"/>
      <c r="P258" s="161"/>
      <c r="Q258" s="161"/>
      <c r="R258" s="161"/>
      <c r="S258" s="161"/>
      <c r="T258" s="161"/>
      <c r="U258" s="161"/>
      <c r="V258" s="161"/>
      <c r="W258" s="161"/>
      <c r="X258" s="161"/>
      <c r="Y258" s="161"/>
      <c r="Z258" s="161"/>
      <c r="AA258" s="161"/>
      <c r="AB258" s="161"/>
      <c r="AC258" s="161"/>
      <c r="AD258" s="161"/>
      <c r="AE258" s="161"/>
      <c r="AF258" s="161"/>
      <c r="AG258" s="161"/>
      <c r="AH258" s="161"/>
      <c r="AI258" s="161"/>
      <c r="AJ258" s="161"/>
      <c r="AK258" s="161"/>
      <c r="AL258" s="161"/>
      <c r="AM258" s="161"/>
      <c r="AN258" s="161"/>
      <c r="AO258" s="161"/>
      <c r="AP258" s="161"/>
      <c r="AQ258" s="161"/>
      <c r="AR258" s="161"/>
      <c r="AS258" s="161"/>
      <c r="AT258" s="161"/>
      <c r="AU258" s="161"/>
      <c r="AV258" s="161"/>
      <c r="AW258" s="161"/>
      <c r="AX258" s="161"/>
      <c r="AY258" s="161"/>
      <c r="AZ258" s="161"/>
      <c r="BA258" s="161"/>
      <c r="BB258" s="161"/>
      <c r="BC258" s="161"/>
      <c r="BD258" s="161"/>
      <c r="BE258" s="161"/>
      <c r="BF258" s="161"/>
      <c r="BG258" s="161"/>
      <c r="BH258" s="161"/>
      <c r="BI258" s="161"/>
      <c r="BJ258" s="161"/>
      <c r="BK258" s="161"/>
      <c r="BL258" s="161"/>
      <c r="BM258" s="162"/>
      <c r="BN258" s="251"/>
      <c r="BO258" s="250"/>
      <c r="BP258" s="250"/>
      <c r="BQ258" s="250"/>
      <c r="BR258" s="250"/>
      <c r="BS258" s="250"/>
      <c r="BT258" s="250"/>
      <c r="BX258" s="250"/>
    </row>
    <row r="259" spans="3:77" ht="11.25" customHeight="1">
      <c r="C259" s="307"/>
      <c r="D259" s="381"/>
      <c r="E259" s="384"/>
      <c r="F259" s="387"/>
      <c r="G259" s="390"/>
      <c r="H259" s="393"/>
      <c r="I259" s="396"/>
      <c r="J259" s="396"/>
      <c r="K259" s="399"/>
      <c r="L259" s="402"/>
      <c r="M259" s="366"/>
      <c r="N259" s="368"/>
      <c r="O259" s="371">
        <v>1</v>
      </c>
      <c r="P259" s="374" t="s">
        <v>904</v>
      </c>
      <c r="Q259" s="377"/>
      <c r="R259" s="362" t="s">
        <v>154</v>
      </c>
      <c r="S259" s="362" t="s">
        <v>154</v>
      </c>
      <c r="T259" s="362" t="s">
        <v>154</v>
      </c>
      <c r="U259" s="362" t="s">
        <v>154</v>
      </c>
      <c r="V259" s="362" t="s">
        <v>154</v>
      </c>
      <c r="W259" s="362" t="s">
        <v>154</v>
      </c>
      <c r="X259" s="362" t="s">
        <v>154</v>
      </c>
      <c r="Y259" s="362" t="s">
        <v>154</v>
      </c>
      <c r="Z259" s="362" t="s">
        <v>154</v>
      </c>
      <c r="AA259" s="362" t="s">
        <v>154</v>
      </c>
      <c r="AB259" s="362" t="s">
        <v>154</v>
      </c>
      <c r="AC259" s="362" t="s">
        <v>154</v>
      </c>
      <c r="AD259" s="362" t="s">
        <v>154</v>
      </c>
      <c r="AE259" s="209"/>
      <c r="AF259" s="220">
        <v>0</v>
      </c>
      <c r="AG259" s="219" t="s">
        <v>308</v>
      </c>
      <c r="AH259" s="219"/>
      <c r="AI259" s="219"/>
      <c r="AJ259" s="219"/>
      <c r="AK259" s="219"/>
      <c r="AL259" s="219"/>
      <c r="AM259" s="219"/>
      <c r="AN259" s="219"/>
      <c r="AO259" s="219"/>
      <c r="AP259" s="164"/>
      <c r="AQ259" s="164"/>
      <c r="AR259" s="164"/>
      <c r="AS259" s="164"/>
      <c r="AT259" s="164"/>
      <c r="AU259" s="164"/>
      <c r="AV259" s="164"/>
      <c r="AW259" s="164"/>
      <c r="AX259" s="164"/>
      <c r="AY259" s="164"/>
      <c r="AZ259" s="164"/>
      <c r="BA259" s="164"/>
      <c r="BB259" s="164"/>
      <c r="BC259" s="164"/>
      <c r="BD259" s="164"/>
      <c r="BE259" s="164"/>
      <c r="BF259" s="164"/>
      <c r="BG259" s="164"/>
      <c r="BH259" s="164"/>
      <c r="BI259" s="164"/>
      <c r="BJ259" s="164"/>
      <c r="BK259" s="164"/>
      <c r="BL259" s="164"/>
      <c r="BM259" s="165"/>
      <c r="BN259" s="251"/>
      <c r="BO259" s="360" t="s">
        <v>837</v>
      </c>
      <c r="BP259" s="360" t="s">
        <v>837</v>
      </c>
      <c r="BQ259" s="360" t="s">
        <v>837</v>
      </c>
      <c r="BR259" s="250"/>
      <c r="BS259" s="360" t="s">
        <v>837</v>
      </c>
      <c r="BT259" s="360" t="s">
        <v>837</v>
      </c>
      <c r="BU259" s="360" t="s">
        <v>837</v>
      </c>
      <c r="BV259" s="360" t="s">
        <v>837</v>
      </c>
      <c r="BW259" s="360" t="s">
        <v>837</v>
      </c>
      <c r="BX259" s="250"/>
    </row>
    <row r="260" spans="3:77" ht="45">
      <c r="C260" s="307"/>
      <c r="D260" s="381"/>
      <c r="E260" s="384"/>
      <c r="F260" s="387"/>
      <c r="G260" s="390"/>
      <c r="H260" s="393"/>
      <c r="I260" s="396"/>
      <c r="J260" s="396"/>
      <c r="K260" s="399"/>
      <c r="L260" s="402"/>
      <c r="M260" s="366"/>
      <c r="N260" s="369"/>
      <c r="O260" s="372"/>
      <c r="P260" s="375"/>
      <c r="Q260" s="378"/>
      <c r="R260" s="363"/>
      <c r="S260" s="363"/>
      <c r="T260" s="363"/>
      <c r="U260" s="363"/>
      <c r="V260" s="363"/>
      <c r="W260" s="363"/>
      <c r="X260" s="363"/>
      <c r="Y260" s="363"/>
      <c r="Z260" s="363"/>
      <c r="AA260" s="363"/>
      <c r="AB260" s="363"/>
      <c r="AC260" s="363"/>
      <c r="AD260" s="363"/>
      <c r="AE260" s="193"/>
      <c r="AF260" s="217" t="s">
        <v>268</v>
      </c>
      <c r="AG260" s="158" t="s">
        <v>240</v>
      </c>
      <c r="AH260" s="300" t="s">
        <v>18</v>
      </c>
      <c r="AI260" s="315" t="s">
        <v>816</v>
      </c>
      <c r="AJ260" s="221" t="s">
        <v>817</v>
      </c>
      <c r="AK260" s="221" t="s">
        <v>818</v>
      </c>
      <c r="AL260" s="221" t="s">
        <v>819</v>
      </c>
      <c r="AM260" s="221" t="s">
        <v>820</v>
      </c>
      <c r="AN260" s="221" t="s">
        <v>821</v>
      </c>
      <c r="AO260" s="221" t="s">
        <v>822</v>
      </c>
      <c r="AP260" s="302" t="s">
        <v>19</v>
      </c>
      <c r="AQ260" s="103">
        <f>SUM(AT260,AV260,AY260,BB260,BE260,BH260,BK260)</f>
        <v>568.22</v>
      </c>
      <c r="AR260" s="197">
        <f>SUM(AT260,AW260,AZ260,BC260,BF260,BI260,BL260)</f>
        <v>0</v>
      </c>
      <c r="AS260" s="195">
        <f>AQ260-AR260</f>
        <v>568.22</v>
      </c>
      <c r="AT260" s="311"/>
      <c r="AU260" s="244"/>
      <c r="AV260" s="159">
        <v>568.22</v>
      </c>
      <c r="AW260" s="311"/>
      <c r="AX260" s="194">
        <f>AV260-AW260</f>
        <v>568.22</v>
      </c>
      <c r="AY260" s="160">
        <v>0</v>
      </c>
      <c r="AZ260" s="311"/>
      <c r="BA260" s="194">
        <f>AY260-AZ260</f>
        <v>0</v>
      </c>
      <c r="BB260" s="159">
        <v>0</v>
      </c>
      <c r="BC260" s="311"/>
      <c r="BD260" s="194">
        <f>BB260-BC260</f>
        <v>0</v>
      </c>
      <c r="BE260" s="159">
        <v>0</v>
      </c>
      <c r="BF260" s="311"/>
      <c r="BG260" s="194">
        <f>BE260-BF260</f>
        <v>0</v>
      </c>
      <c r="BH260" s="159">
        <v>0</v>
      </c>
      <c r="BI260" s="311"/>
      <c r="BJ260" s="194">
        <f>BH260-BI260</f>
        <v>0</v>
      </c>
      <c r="BK260" s="159">
        <v>0</v>
      </c>
      <c r="BL260" s="311"/>
      <c r="BM260" s="195">
        <f>BK260-BL260</f>
        <v>0</v>
      </c>
      <c r="BN260" s="251">
        <v>0</v>
      </c>
      <c r="BO260" s="360"/>
      <c r="BP260" s="360"/>
      <c r="BQ260" s="360"/>
      <c r="BR260" s="249" t="str">
        <f>AG260 &amp; BN260</f>
        <v>Прибыль направляемая на инвестиции0</v>
      </c>
      <c r="BS260" s="360"/>
      <c r="BT260" s="360"/>
      <c r="BU260" s="360"/>
      <c r="BV260" s="360"/>
      <c r="BW260" s="360"/>
      <c r="BX260" s="249" t="str">
        <f>AG260&amp;AH260</f>
        <v>Прибыль направляемая на инвестициида</v>
      </c>
      <c r="BY260" s="250"/>
    </row>
    <row r="261" spans="3:77" ht="15" customHeight="1">
      <c r="C261" s="307"/>
      <c r="D261" s="381"/>
      <c r="E261" s="384"/>
      <c r="F261" s="387"/>
      <c r="G261" s="390"/>
      <c r="H261" s="393"/>
      <c r="I261" s="396"/>
      <c r="J261" s="396"/>
      <c r="K261" s="399"/>
      <c r="L261" s="402"/>
      <c r="M261" s="366"/>
      <c r="N261" s="370"/>
      <c r="O261" s="373"/>
      <c r="P261" s="376"/>
      <c r="Q261" s="379"/>
      <c r="R261" s="364"/>
      <c r="S261" s="364"/>
      <c r="T261" s="364"/>
      <c r="U261" s="364"/>
      <c r="V261" s="364"/>
      <c r="W261" s="364"/>
      <c r="X261" s="364"/>
      <c r="Y261" s="364"/>
      <c r="Z261" s="364"/>
      <c r="AA261" s="364"/>
      <c r="AB261" s="364"/>
      <c r="AC261" s="364"/>
      <c r="AD261" s="364"/>
      <c r="AE261" s="279" t="s">
        <v>383</v>
      </c>
      <c r="AF261" s="203"/>
      <c r="AG261" s="223" t="s">
        <v>24</v>
      </c>
      <c r="AH261" s="223"/>
      <c r="AI261" s="223"/>
      <c r="AJ261" s="223"/>
      <c r="AK261" s="223"/>
      <c r="AL261" s="223"/>
      <c r="AM261" s="223"/>
      <c r="AN261" s="223"/>
      <c r="AO261" s="223"/>
      <c r="AP261" s="168"/>
      <c r="AQ261" s="169"/>
      <c r="AR261" s="169"/>
      <c r="AS261" s="169"/>
      <c r="AT261" s="169"/>
      <c r="AU261" s="169"/>
      <c r="AV261" s="169"/>
      <c r="AW261" s="169"/>
      <c r="AX261" s="169"/>
      <c r="AY261" s="169"/>
      <c r="AZ261" s="169"/>
      <c r="BA261" s="169"/>
      <c r="BB261" s="169"/>
      <c r="BC261" s="169"/>
      <c r="BD261" s="169"/>
      <c r="BE261" s="169"/>
      <c r="BF261" s="169"/>
      <c r="BG261" s="169"/>
      <c r="BH261" s="169"/>
      <c r="BI261" s="169"/>
      <c r="BJ261" s="169"/>
      <c r="BK261" s="169"/>
      <c r="BL261" s="169"/>
      <c r="BM261" s="170"/>
      <c r="BN261" s="251"/>
      <c r="BO261" s="360"/>
      <c r="BP261" s="360"/>
      <c r="BQ261" s="360"/>
      <c r="BR261" s="250"/>
      <c r="BS261" s="360"/>
      <c r="BT261" s="360"/>
      <c r="BU261" s="360"/>
      <c r="BV261" s="360"/>
      <c r="BW261" s="360"/>
      <c r="BX261" s="250"/>
    </row>
    <row r="262" spans="3:77" ht="15" customHeight="1" thickBot="1">
      <c r="C262" s="308"/>
      <c r="D262" s="382"/>
      <c r="E262" s="385"/>
      <c r="F262" s="388"/>
      <c r="G262" s="391"/>
      <c r="H262" s="394"/>
      <c r="I262" s="397"/>
      <c r="J262" s="397"/>
      <c r="K262" s="400"/>
      <c r="L262" s="403"/>
      <c r="M262" s="367"/>
      <c r="N262" s="280" t="s">
        <v>384</v>
      </c>
      <c r="O262" s="212"/>
      <c r="P262" s="361" t="s">
        <v>154</v>
      </c>
      <c r="Q262" s="361"/>
      <c r="R262" s="171"/>
      <c r="S262" s="171"/>
      <c r="T262" s="166"/>
      <c r="U262" s="166"/>
      <c r="V262" s="166"/>
      <c r="W262" s="166"/>
      <c r="X262" s="166"/>
      <c r="Y262" s="166"/>
      <c r="Z262" s="166"/>
      <c r="AA262" s="166"/>
      <c r="AB262" s="166"/>
      <c r="AC262" s="166"/>
      <c r="AD262" s="166"/>
      <c r="AE262" s="166"/>
      <c r="AF262" s="166"/>
      <c r="AG262" s="166"/>
      <c r="AH262" s="166"/>
      <c r="AI262" s="166"/>
      <c r="AJ262" s="166"/>
      <c r="AK262" s="166"/>
      <c r="AL262" s="166"/>
      <c r="AM262" s="166"/>
      <c r="AN262" s="166"/>
      <c r="AO262" s="166"/>
      <c r="AP262" s="166"/>
      <c r="AQ262" s="166"/>
      <c r="AR262" s="166"/>
      <c r="AS262" s="166"/>
      <c r="AT262" s="166"/>
      <c r="AU262" s="166"/>
      <c r="AV262" s="166"/>
      <c r="AW262" s="166"/>
      <c r="AX262" s="166"/>
      <c r="AY262" s="166"/>
      <c r="AZ262" s="166"/>
      <c r="BA262" s="166"/>
      <c r="BB262" s="166"/>
      <c r="BC262" s="166"/>
      <c r="BD262" s="166"/>
      <c r="BE262" s="166"/>
      <c r="BF262" s="166"/>
      <c r="BG262" s="166"/>
      <c r="BH262" s="166"/>
      <c r="BI262" s="166"/>
      <c r="BJ262" s="166"/>
      <c r="BK262" s="166"/>
      <c r="BL262" s="166"/>
      <c r="BM262" s="167"/>
      <c r="BN262" s="251"/>
      <c r="BO262" s="250"/>
      <c r="BP262" s="250"/>
      <c r="BQ262" s="250"/>
      <c r="BR262" s="250"/>
      <c r="BS262" s="250"/>
      <c r="BT262" s="250"/>
      <c r="BX262" s="250"/>
    </row>
    <row r="263" spans="3:77" ht="11.25" customHeight="1">
      <c r="C263" s="97" t="s">
        <v>827</v>
      </c>
      <c r="D263" s="380" t="s">
        <v>859</v>
      </c>
      <c r="E263" s="383" t="s">
        <v>199</v>
      </c>
      <c r="F263" s="386" t="s">
        <v>210</v>
      </c>
      <c r="G263" s="389" t="s">
        <v>860</v>
      </c>
      <c r="H263" s="392" t="s">
        <v>766</v>
      </c>
      <c r="I263" s="395" t="s">
        <v>766</v>
      </c>
      <c r="J263" s="395" t="s">
        <v>767</v>
      </c>
      <c r="K263" s="398">
        <v>1</v>
      </c>
      <c r="L263" s="401" t="s">
        <v>2</v>
      </c>
      <c r="M263" s="365">
        <v>0</v>
      </c>
      <c r="N263" s="163"/>
      <c r="O263" s="161"/>
      <c r="P263" s="161"/>
      <c r="Q263" s="161"/>
      <c r="R263" s="161"/>
      <c r="S263" s="161"/>
      <c r="T263" s="161"/>
      <c r="U263" s="161"/>
      <c r="V263" s="161"/>
      <c r="W263" s="161"/>
      <c r="X263" s="161"/>
      <c r="Y263" s="161"/>
      <c r="Z263" s="161"/>
      <c r="AA263" s="161"/>
      <c r="AB263" s="161"/>
      <c r="AC263" s="161"/>
      <c r="AD263" s="161"/>
      <c r="AE263" s="161"/>
      <c r="AF263" s="161"/>
      <c r="AG263" s="161"/>
      <c r="AH263" s="161"/>
      <c r="AI263" s="161"/>
      <c r="AJ263" s="161"/>
      <c r="AK263" s="161"/>
      <c r="AL263" s="161"/>
      <c r="AM263" s="161"/>
      <c r="AN263" s="161"/>
      <c r="AO263" s="161"/>
      <c r="AP263" s="161"/>
      <c r="AQ263" s="161"/>
      <c r="AR263" s="161"/>
      <c r="AS263" s="161"/>
      <c r="AT263" s="161"/>
      <c r="AU263" s="161"/>
      <c r="AV263" s="161"/>
      <c r="AW263" s="161"/>
      <c r="AX263" s="161"/>
      <c r="AY263" s="161"/>
      <c r="AZ263" s="161"/>
      <c r="BA263" s="161"/>
      <c r="BB263" s="161"/>
      <c r="BC263" s="161"/>
      <c r="BD263" s="161"/>
      <c r="BE263" s="161"/>
      <c r="BF263" s="161"/>
      <c r="BG263" s="161"/>
      <c r="BH263" s="161"/>
      <c r="BI263" s="161"/>
      <c r="BJ263" s="161"/>
      <c r="BK263" s="161"/>
      <c r="BL263" s="161"/>
      <c r="BM263" s="162"/>
      <c r="BN263" s="251"/>
      <c r="BO263" s="250"/>
      <c r="BP263" s="250"/>
      <c r="BQ263" s="250"/>
      <c r="BR263" s="250"/>
      <c r="BS263" s="250"/>
      <c r="BT263" s="250"/>
      <c r="BX263" s="250"/>
    </row>
    <row r="264" spans="3:77" ht="11.25" customHeight="1">
      <c r="C264" s="307"/>
      <c r="D264" s="381"/>
      <c r="E264" s="384"/>
      <c r="F264" s="387"/>
      <c r="G264" s="390"/>
      <c r="H264" s="393"/>
      <c r="I264" s="396"/>
      <c r="J264" s="396"/>
      <c r="K264" s="399"/>
      <c r="L264" s="402"/>
      <c r="M264" s="366"/>
      <c r="N264" s="368"/>
      <c r="O264" s="371">
        <v>1</v>
      </c>
      <c r="P264" s="374" t="s">
        <v>904</v>
      </c>
      <c r="Q264" s="377"/>
      <c r="R264" s="362" t="s">
        <v>154</v>
      </c>
      <c r="S264" s="362" t="s">
        <v>154</v>
      </c>
      <c r="T264" s="362" t="s">
        <v>154</v>
      </c>
      <c r="U264" s="362" t="s">
        <v>154</v>
      </c>
      <c r="V264" s="362" t="s">
        <v>154</v>
      </c>
      <c r="W264" s="362" t="s">
        <v>154</v>
      </c>
      <c r="X264" s="362" t="s">
        <v>154</v>
      </c>
      <c r="Y264" s="362" t="s">
        <v>154</v>
      </c>
      <c r="Z264" s="362" t="s">
        <v>154</v>
      </c>
      <c r="AA264" s="362" t="s">
        <v>154</v>
      </c>
      <c r="AB264" s="362" t="s">
        <v>154</v>
      </c>
      <c r="AC264" s="362" t="s">
        <v>154</v>
      </c>
      <c r="AD264" s="362" t="s">
        <v>154</v>
      </c>
      <c r="AE264" s="209"/>
      <c r="AF264" s="220">
        <v>0</v>
      </c>
      <c r="AG264" s="219" t="s">
        <v>308</v>
      </c>
      <c r="AH264" s="219"/>
      <c r="AI264" s="219"/>
      <c r="AJ264" s="219"/>
      <c r="AK264" s="219"/>
      <c r="AL264" s="219"/>
      <c r="AM264" s="219"/>
      <c r="AN264" s="219"/>
      <c r="AO264" s="219"/>
      <c r="AP264" s="164"/>
      <c r="AQ264" s="164"/>
      <c r="AR264" s="164"/>
      <c r="AS264" s="164"/>
      <c r="AT264" s="164"/>
      <c r="AU264" s="164"/>
      <c r="AV264" s="164"/>
      <c r="AW264" s="164"/>
      <c r="AX264" s="164"/>
      <c r="AY264" s="164"/>
      <c r="AZ264" s="164"/>
      <c r="BA264" s="164"/>
      <c r="BB264" s="164"/>
      <c r="BC264" s="164"/>
      <c r="BD264" s="164"/>
      <c r="BE264" s="164"/>
      <c r="BF264" s="164"/>
      <c r="BG264" s="164"/>
      <c r="BH264" s="164"/>
      <c r="BI264" s="164"/>
      <c r="BJ264" s="164"/>
      <c r="BK264" s="164"/>
      <c r="BL264" s="164"/>
      <c r="BM264" s="165"/>
      <c r="BN264" s="251"/>
      <c r="BO264" s="360" t="s">
        <v>837</v>
      </c>
      <c r="BP264" s="360" t="s">
        <v>837</v>
      </c>
      <c r="BQ264" s="360" t="s">
        <v>837</v>
      </c>
      <c r="BR264" s="250"/>
      <c r="BS264" s="360" t="s">
        <v>837</v>
      </c>
      <c r="BT264" s="360" t="s">
        <v>837</v>
      </c>
      <c r="BU264" s="360" t="s">
        <v>837</v>
      </c>
      <c r="BV264" s="360" t="s">
        <v>837</v>
      </c>
      <c r="BW264" s="360" t="s">
        <v>837</v>
      </c>
      <c r="BX264" s="250"/>
    </row>
    <row r="265" spans="3:77" ht="45">
      <c r="C265" s="307"/>
      <c r="D265" s="381"/>
      <c r="E265" s="384"/>
      <c r="F265" s="387"/>
      <c r="G265" s="390"/>
      <c r="H265" s="393"/>
      <c r="I265" s="396"/>
      <c r="J265" s="396"/>
      <c r="K265" s="399"/>
      <c r="L265" s="402"/>
      <c r="M265" s="366"/>
      <c r="N265" s="369"/>
      <c r="O265" s="372"/>
      <c r="P265" s="375"/>
      <c r="Q265" s="378"/>
      <c r="R265" s="363"/>
      <c r="S265" s="363"/>
      <c r="T265" s="363"/>
      <c r="U265" s="363"/>
      <c r="V265" s="363"/>
      <c r="W265" s="363"/>
      <c r="X265" s="363"/>
      <c r="Y265" s="363"/>
      <c r="Z265" s="363"/>
      <c r="AA265" s="363"/>
      <c r="AB265" s="363"/>
      <c r="AC265" s="363"/>
      <c r="AD265" s="363"/>
      <c r="AE265" s="193"/>
      <c r="AF265" s="217" t="s">
        <v>268</v>
      </c>
      <c r="AG265" s="158" t="s">
        <v>240</v>
      </c>
      <c r="AH265" s="300" t="s">
        <v>18</v>
      </c>
      <c r="AI265" s="315" t="s">
        <v>816</v>
      </c>
      <c r="AJ265" s="221" t="s">
        <v>817</v>
      </c>
      <c r="AK265" s="221" t="s">
        <v>818</v>
      </c>
      <c r="AL265" s="221" t="s">
        <v>819</v>
      </c>
      <c r="AM265" s="221" t="s">
        <v>820</v>
      </c>
      <c r="AN265" s="221" t="s">
        <v>821</v>
      </c>
      <c r="AO265" s="221" t="s">
        <v>822</v>
      </c>
      <c r="AP265" s="302" t="s">
        <v>19</v>
      </c>
      <c r="AQ265" s="103">
        <f>SUM(AT265,AV265,AY265,BB265,BE265,BH265,BK265)</f>
        <v>561.09</v>
      </c>
      <c r="AR265" s="197">
        <f>SUM(AT265,AW265,AZ265,BC265,BF265,BI265,BL265)</f>
        <v>0</v>
      </c>
      <c r="AS265" s="195">
        <f>AQ265-AR265</f>
        <v>561.09</v>
      </c>
      <c r="AT265" s="311"/>
      <c r="AU265" s="244"/>
      <c r="AV265" s="159">
        <v>561.09</v>
      </c>
      <c r="AW265" s="311"/>
      <c r="AX265" s="194">
        <f>AV265-AW265</f>
        <v>561.09</v>
      </c>
      <c r="AY265" s="160">
        <v>0</v>
      </c>
      <c r="AZ265" s="311"/>
      <c r="BA265" s="194">
        <f>AY265-AZ265</f>
        <v>0</v>
      </c>
      <c r="BB265" s="159">
        <v>0</v>
      </c>
      <c r="BC265" s="311"/>
      <c r="BD265" s="194">
        <f>BB265-BC265</f>
        <v>0</v>
      </c>
      <c r="BE265" s="159">
        <v>0</v>
      </c>
      <c r="BF265" s="311"/>
      <c r="BG265" s="194">
        <f>BE265-BF265</f>
        <v>0</v>
      </c>
      <c r="BH265" s="159">
        <v>0</v>
      </c>
      <c r="BI265" s="311"/>
      <c r="BJ265" s="194">
        <f>BH265-BI265</f>
        <v>0</v>
      </c>
      <c r="BK265" s="159">
        <v>0</v>
      </c>
      <c r="BL265" s="311"/>
      <c r="BM265" s="195">
        <f>BK265-BL265</f>
        <v>0</v>
      </c>
      <c r="BN265" s="251">
        <v>0</v>
      </c>
      <c r="BO265" s="360"/>
      <c r="BP265" s="360"/>
      <c r="BQ265" s="360"/>
      <c r="BR265" s="249" t="str">
        <f>AG265 &amp; BN265</f>
        <v>Прибыль направляемая на инвестиции0</v>
      </c>
      <c r="BS265" s="360"/>
      <c r="BT265" s="360"/>
      <c r="BU265" s="360"/>
      <c r="BV265" s="360"/>
      <c r="BW265" s="360"/>
      <c r="BX265" s="249" t="str">
        <f>AG265&amp;AH265</f>
        <v>Прибыль направляемая на инвестициида</v>
      </c>
      <c r="BY265" s="250"/>
    </row>
    <row r="266" spans="3:77" ht="15" customHeight="1">
      <c r="C266" s="307"/>
      <c r="D266" s="381"/>
      <c r="E266" s="384"/>
      <c r="F266" s="387"/>
      <c r="G266" s="390"/>
      <c r="H266" s="393"/>
      <c r="I266" s="396"/>
      <c r="J266" s="396"/>
      <c r="K266" s="399"/>
      <c r="L266" s="402"/>
      <c r="M266" s="366"/>
      <c r="N266" s="370"/>
      <c r="O266" s="373"/>
      <c r="P266" s="376"/>
      <c r="Q266" s="379"/>
      <c r="R266" s="364"/>
      <c r="S266" s="364"/>
      <c r="T266" s="364"/>
      <c r="U266" s="364"/>
      <c r="V266" s="364"/>
      <c r="W266" s="364"/>
      <c r="X266" s="364"/>
      <c r="Y266" s="364"/>
      <c r="Z266" s="364"/>
      <c r="AA266" s="364"/>
      <c r="AB266" s="364"/>
      <c r="AC266" s="364"/>
      <c r="AD266" s="364"/>
      <c r="AE266" s="279" t="s">
        <v>383</v>
      </c>
      <c r="AF266" s="203"/>
      <c r="AG266" s="223" t="s">
        <v>24</v>
      </c>
      <c r="AH266" s="223"/>
      <c r="AI266" s="223"/>
      <c r="AJ266" s="223"/>
      <c r="AK266" s="223"/>
      <c r="AL266" s="223"/>
      <c r="AM266" s="223"/>
      <c r="AN266" s="223"/>
      <c r="AO266" s="223"/>
      <c r="AP266" s="168"/>
      <c r="AQ266" s="169"/>
      <c r="AR266" s="169"/>
      <c r="AS266" s="169"/>
      <c r="AT266" s="169"/>
      <c r="AU266" s="169"/>
      <c r="AV266" s="169"/>
      <c r="AW266" s="169"/>
      <c r="AX266" s="169"/>
      <c r="AY266" s="169"/>
      <c r="AZ266" s="169"/>
      <c r="BA266" s="169"/>
      <c r="BB266" s="169"/>
      <c r="BC266" s="169"/>
      <c r="BD266" s="169"/>
      <c r="BE266" s="169"/>
      <c r="BF266" s="169"/>
      <c r="BG266" s="169"/>
      <c r="BH266" s="169"/>
      <c r="BI266" s="169"/>
      <c r="BJ266" s="169"/>
      <c r="BK266" s="169"/>
      <c r="BL266" s="169"/>
      <c r="BM266" s="170"/>
      <c r="BN266" s="251"/>
      <c r="BO266" s="360"/>
      <c r="BP266" s="360"/>
      <c r="BQ266" s="360"/>
      <c r="BR266" s="250"/>
      <c r="BS266" s="360"/>
      <c r="BT266" s="360"/>
      <c r="BU266" s="360"/>
      <c r="BV266" s="360"/>
      <c r="BW266" s="360"/>
      <c r="BX266" s="250"/>
    </row>
    <row r="267" spans="3:77" ht="15" customHeight="1" thickBot="1">
      <c r="C267" s="308"/>
      <c r="D267" s="382"/>
      <c r="E267" s="385"/>
      <c r="F267" s="388"/>
      <c r="G267" s="391"/>
      <c r="H267" s="394"/>
      <c r="I267" s="397"/>
      <c r="J267" s="397"/>
      <c r="K267" s="400"/>
      <c r="L267" s="403"/>
      <c r="M267" s="367"/>
      <c r="N267" s="280" t="s">
        <v>384</v>
      </c>
      <c r="O267" s="212"/>
      <c r="P267" s="361" t="s">
        <v>154</v>
      </c>
      <c r="Q267" s="361"/>
      <c r="R267" s="171"/>
      <c r="S267" s="171"/>
      <c r="T267" s="166"/>
      <c r="U267" s="166"/>
      <c r="V267" s="166"/>
      <c r="W267" s="166"/>
      <c r="X267" s="166"/>
      <c r="Y267" s="166"/>
      <c r="Z267" s="166"/>
      <c r="AA267" s="166"/>
      <c r="AB267" s="166"/>
      <c r="AC267" s="166"/>
      <c r="AD267" s="166"/>
      <c r="AE267" s="166"/>
      <c r="AF267" s="166"/>
      <c r="AG267" s="166"/>
      <c r="AH267" s="166"/>
      <c r="AI267" s="166"/>
      <c r="AJ267" s="166"/>
      <c r="AK267" s="166"/>
      <c r="AL267" s="166"/>
      <c r="AM267" s="166"/>
      <c r="AN267" s="166"/>
      <c r="AO267" s="166"/>
      <c r="AP267" s="166"/>
      <c r="AQ267" s="166"/>
      <c r="AR267" s="166"/>
      <c r="AS267" s="166"/>
      <c r="AT267" s="166"/>
      <c r="AU267" s="166"/>
      <c r="AV267" s="166"/>
      <c r="AW267" s="166"/>
      <c r="AX267" s="166"/>
      <c r="AY267" s="166"/>
      <c r="AZ267" s="166"/>
      <c r="BA267" s="166"/>
      <c r="BB267" s="166"/>
      <c r="BC267" s="166"/>
      <c r="BD267" s="166"/>
      <c r="BE267" s="166"/>
      <c r="BF267" s="166"/>
      <c r="BG267" s="166"/>
      <c r="BH267" s="166"/>
      <c r="BI267" s="166"/>
      <c r="BJ267" s="166"/>
      <c r="BK267" s="166"/>
      <c r="BL267" s="166"/>
      <c r="BM267" s="167"/>
      <c r="BN267" s="251"/>
      <c r="BO267" s="250"/>
      <c r="BP267" s="250"/>
      <c r="BQ267" s="250"/>
      <c r="BR267" s="250"/>
      <c r="BS267" s="250"/>
      <c r="BT267" s="250"/>
      <c r="BX267" s="250"/>
    </row>
    <row r="268" spans="3:77" ht="11.25" customHeight="1">
      <c r="C268" s="97" t="s">
        <v>827</v>
      </c>
      <c r="D268" s="380" t="s">
        <v>861</v>
      </c>
      <c r="E268" s="383" t="s">
        <v>199</v>
      </c>
      <c r="F268" s="386" t="s">
        <v>210</v>
      </c>
      <c r="G268" s="389" t="s">
        <v>862</v>
      </c>
      <c r="H268" s="392" t="s">
        <v>766</v>
      </c>
      <c r="I268" s="395" t="s">
        <v>766</v>
      </c>
      <c r="J268" s="395" t="s">
        <v>767</v>
      </c>
      <c r="K268" s="398">
        <v>1</v>
      </c>
      <c r="L268" s="401" t="s">
        <v>2</v>
      </c>
      <c r="M268" s="365">
        <v>0</v>
      </c>
      <c r="N268" s="163"/>
      <c r="O268" s="161"/>
      <c r="P268" s="161"/>
      <c r="Q268" s="161"/>
      <c r="R268" s="161"/>
      <c r="S268" s="161"/>
      <c r="T268" s="161"/>
      <c r="U268" s="161"/>
      <c r="V268" s="161"/>
      <c r="W268" s="161"/>
      <c r="X268" s="161"/>
      <c r="Y268" s="161"/>
      <c r="Z268" s="161"/>
      <c r="AA268" s="161"/>
      <c r="AB268" s="161"/>
      <c r="AC268" s="161"/>
      <c r="AD268" s="161"/>
      <c r="AE268" s="161"/>
      <c r="AF268" s="161"/>
      <c r="AG268" s="161"/>
      <c r="AH268" s="161"/>
      <c r="AI268" s="161"/>
      <c r="AJ268" s="161"/>
      <c r="AK268" s="161"/>
      <c r="AL268" s="161"/>
      <c r="AM268" s="161"/>
      <c r="AN268" s="161"/>
      <c r="AO268" s="161"/>
      <c r="AP268" s="161"/>
      <c r="AQ268" s="161"/>
      <c r="AR268" s="161"/>
      <c r="AS268" s="161"/>
      <c r="AT268" s="161"/>
      <c r="AU268" s="161"/>
      <c r="AV268" s="161"/>
      <c r="AW268" s="161"/>
      <c r="AX268" s="161"/>
      <c r="AY268" s="161"/>
      <c r="AZ268" s="161"/>
      <c r="BA268" s="161"/>
      <c r="BB268" s="161"/>
      <c r="BC268" s="161"/>
      <c r="BD268" s="161"/>
      <c r="BE268" s="161"/>
      <c r="BF268" s="161"/>
      <c r="BG268" s="161"/>
      <c r="BH268" s="161"/>
      <c r="BI268" s="161"/>
      <c r="BJ268" s="161"/>
      <c r="BK268" s="161"/>
      <c r="BL268" s="161"/>
      <c r="BM268" s="162"/>
      <c r="BN268" s="251"/>
      <c r="BO268" s="250"/>
      <c r="BP268" s="250"/>
      <c r="BQ268" s="250"/>
      <c r="BR268" s="250"/>
      <c r="BS268" s="250"/>
      <c r="BT268" s="250"/>
      <c r="BX268" s="250"/>
    </row>
    <row r="269" spans="3:77" ht="11.25" customHeight="1">
      <c r="C269" s="307"/>
      <c r="D269" s="381"/>
      <c r="E269" s="384"/>
      <c r="F269" s="387"/>
      <c r="G269" s="390"/>
      <c r="H269" s="393"/>
      <c r="I269" s="396"/>
      <c r="J269" s="396"/>
      <c r="K269" s="399"/>
      <c r="L269" s="402"/>
      <c r="M269" s="366"/>
      <c r="N269" s="368"/>
      <c r="O269" s="371">
        <v>1</v>
      </c>
      <c r="P269" s="374" t="s">
        <v>904</v>
      </c>
      <c r="Q269" s="377"/>
      <c r="R269" s="362" t="s">
        <v>154</v>
      </c>
      <c r="S269" s="362" t="s">
        <v>154</v>
      </c>
      <c r="T269" s="362" t="s">
        <v>154</v>
      </c>
      <c r="U269" s="362" t="s">
        <v>154</v>
      </c>
      <c r="V269" s="362" t="s">
        <v>154</v>
      </c>
      <c r="W269" s="362" t="s">
        <v>154</v>
      </c>
      <c r="X269" s="362" t="s">
        <v>154</v>
      </c>
      <c r="Y269" s="362" t="s">
        <v>154</v>
      </c>
      <c r="Z269" s="362" t="s">
        <v>154</v>
      </c>
      <c r="AA269" s="362" t="s">
        <v>154</v>
      </c>
      <c r="AB269" s="362" t="s">
        <v>154</v>
      </c>
      <c r="AC269" s="362" t="s">
        <v>154</v>
      </c>
      <c r="AD269" s="362" t="s">
        <v>154</v>
      </c>
      <c r="AE269" s="209"/>
      <c r="AF269" s="220">
        <v>0</v>
      </c>
      <c r="AG269" s="219" t="s">
        <v>308</v>
      </c>
      <c r="AH269" s="219"/>
      <c r="AI269" s="219"/>
      <c r="AJ269" s="219"/>
      <c r="AK269" s="219"/>
      <c r="AL269" s="219"/>
      <c r="AM269" s="219"/>
      <c r="AN269" s="219"/>
      <c r="AO269" s="219"/>
      <c r="AP269" s="164"/>
      <c r="AQ269" s="164"/>
      <c r="AR269" s="164"/>
      <c r="AS269" s="164"/>
      <c r="AT269" s="164"/>
      <c r="AU269" s="164"/>
      <c r="AV269" s="164"/>
      <c r="AW269" s="164"/>
      <c r="AX269" s="164"/>
      <c r="AY269" s="164"/>
      <c r="AZ269" s="164"/>
      <c r="BA269" s="164"/>
      <c r="BB269" s="164"/>
      <c r="BC269" s="164"/>
      <c r="BD269" s="164"/>
      <c r="BE269" s="164"/>
      <c r="BF269" s="164"/>
      <c r="BG269" s="164"/>
      <c r="BH269" s="164"/>
      <c r="BI269" s="164"/>
      <c r="BJ269" s="164"/>
      <c r="BK269" s="164"/>
      <c r="BL269" s="164"/>
      <c r="BM269" s="165"/>
      <c r="BN269" s="251"/>
      <c r="BO269" s="360" t="s">
        <v>837</v>
      </c>
      <c r="BP269" s="360" t="s">
        <v>837</v>
      </c>
      <c r="BQ269" s="360" t="s">
        <v>837</v>
      </c>
      <c r="BR269" s="250"/>
      <c r="BS269" s="360" t="s">
        <v>837</v>
      </c>
      <c r="BT269" s="360" t="s">
        <v>837</v>
      </c>
      <c r="BU269" s="360" t="s">
        <v>837</v>
      </c>
      <c r="BV269" s="360" t="s">
        <v>837</v>
      </c>
      <c r="BW269" s="360" t="s">
        <v>837</v>
      </c>
      <c r="BX269" s="250"/>
    </row>
    <row r="270" spans="3:77" ht="45">
      <c r="C270" s="307"/>
      <c r="D270" s="381"/>
      <c r="E270" s="384"/>
      <c r="F270" s="387"/>
      <c r="G270" s="390"/>
      <c r="H270" s="393"/>
      <c r="I270" s="396"/>
      <c r="J270" s="396"/>
      <c r="K270" s="399"/>
      <c r="L270" s="402"/>
      <c r="M270" s="366"/>
      <c r="N270" s="369"/>
      <c r="O270" s="372"/>
      <c r="P270" s="375"/>
      <c r="Q270" s="378"/>
      <c r="R270" s="363"/>
      <c r="S270" s="363"/>
      <c r="T270" s="363"/>
      <c r="U270" s="363"/>
      <c r="V270" s="363"/>
      <c r="W270" s="363"/>
      <c r="X270" s="363"/>
      <c r="Y270" s="363"/>
      <c r="Z270" s="363"/>
      <c r="AA270" s="363"/>
      <c r="AB270" s="363"/>
      <c r="AC270" s="363"/>
      <c r="AD270" s="363"/>
      <c r="AE270" s="193"/>
      <c r="AF270" s="217" t="s">
        <v>268</v>
      </c>
      <c r="AG270" s="158" t="s">
        <v>240</v>
      </c>
      <c r="AH270" s="300" t="s">
        <v>18</v>
      </c>
      <c r="AI270" s="315" t="s">
        <v>816</v>
      </c>
      <c r="AJ270" s="221" t="s">
        <v>817</v>
      </c>
      <c r="AK270" s="221" t="s">
        <v>818</v>
      </c>
      <c r="AL270" s="221" t="s">
        <v>819</v>
      </c>
      <c r="AM270" s="221" t="s">
        <v>820</v>
      </c>
      <c r="AN270" s="221" t="s">
        <v>821</v>
      </c>
      <c r="AO270" s="221" t="s">
        <v>822</v>
      </c>
      <c r="AP270" s="302" t="s">
        <v>19</v>
      </c>
      <c r="AQ270" s="103">
        <f>SUM(AT270,AV270,AY270,BB270,BE270,BH270,BK270)</f>
        <v>589.53</v>
      </c>
      <c r="AR270" s="197">
        <f>SUM(AT270,AW270,AZ270,BC270,BF270,BI270,BL270)</f>
        <v>0</v>
      </c>
      <c r="AS270" s="195">
        <f>AQ270-AR270</f>
        <v>589.53</v>
      </c>
      <c r="AT270" s="311"/>
      <c r="AU270" s="244"/>
      <c r="AV270" s="159">
        <v>589.53</v>
      </c>
      <c r="AW270" s="311"/>
      <c r="AX270" s="194">
        <f>AV270-AW270</f>
        <v>589.53</v>
      </c>
      <c r="AY270" s="160">
        <v>0</v>
      </c>
      <c r="AZ270" s="311"/>
      <c r="BA270" s="194">
        <f>AY270-AZ270</f>
        <v>0</v>
      </c>
      <c r="BB270" s="159">
        <v>0</v>
      </c>
      <c r="BC270" s="311"/>
      <c r="BD270" s="194">
        <f>BB270-BC270</f>
        <v>0</v>
      </c>
      <c r="BE270" s="159">
        <v>0</v>
      </c>
      <c r="BF270" s="311"/>
      <c r="BG270" s="194">
        <f>BE270-BF270</f>
        <v>0</v>
      </c>
      <c r="BH270" s="159">
        <v>0</v>
      </c>
      <c r="BI270" s="311"/>
      <c r="BJ270" s="194">
        <f>BH270-BI270</f>
        <v>0</v>
      </c>
      <c r="BK270" s="159">
        <v>0</v>
      </c>
      <c r="BL270" s="311"/>
      <c r="BM270" s="195">
        <f>BK270-BL270</f>
        <v>0</v>
      </c>
      <c r="BN270" s="251">
        <v>0</v>
      </c>
      <c r="BO270" s="360"/>
      <c r="BP270" s="360"/>
      <c r="BQ270" s="360"/>
      <c r="BR270" s="249" t="str">
        <f>AG270 &amp; BN270</f>
        <v>Прибыль направляемая на инвестиции0</v>
      </c>
      <c r="BS270" s="360"/>
      <c r="BT270" s="360"/>
      <c r="BU270" s="360"/>
      <c r="BV270" s="360"/>
      <c r="BW270" s="360"/>
      <c r="BX270" s="249" t="str">
        <f>AG270&amp;AH270</f>
        <v>Прибыль направляемая на инвестициида</v>
      </c>
      <c r="BY270" s="250"/>
    </row>
    <row r="271" spans="3:77" ht="15" customHeight="1">
      <c r="C271" s="307"/>
      <c r="D271" s="381"/>
      <c r="E271" s="384"/>
      <c r="F271" s="387"/>
      <c r="G271" s="390"/>
      <c r="H271" s="393"/>
      <c r="I271" s="396"/>
      <c r="J271" s="396"/>
      <c r="K271" s="399"/>
      <c r="L271" s="402"/>
      <c r="M271" s="366"/>
      <c r="N271" s="370"/>
      <c r="O271" s="373"/>
      <c r="P271" s="376"/>
      <c r="Q271" s="379"/>
      <c r="R271" s="364"/>
      <c r="S271" s="364"/>
      <c r="T271" s="364"/>
      <c r="U271" s="364"/>
      <c r="V271" s="364"/>
      <c r="W271" s="364"/>
      <c r="X271" s="364"/>
      <c r="Y271" s="364"/>
      <c r="Z271" s="364"/>
      <c r="AA271" s="364"/>
      <c r="AB271" s="364"/>
      <c r="AC271" s="364"/>
      <c r="AD271" s="364"/>
      <c r="AE271" s="279" t="s">
        <v>383</v>
      </c>
      <c r="AF271" s="203"/>
      <c r="AG271" s="223" t="s">
        <v>24</v>
      </c>
      <c r="AH271" s="223"/>
      <c r="AI271" s="223"/>
      <c r="AJ271" s="223"/>
      <c r="AK271" s="223"/>
      <c r="AL271" s="223"/>
      <c r="AM271" s="223"/>
      <c r="AN271" s="223"/>
      <c r="AO271" s="223"/>
      <c r="AP271" s="168"/>
      <c r="AQ271" s="169"/>
      <c r="AR271" s="169"/>
      <c r="AS271" s="169"/>
      <c r="AT271" s="169"/>
      <c r="AU271" s="169"/>
      <c r="AV271" s="169"/>
      <c r="AW271" s="169"/>
      <c r="AX271" s="169"/>
      <c r="AY271" s="169"/>
      <c r="AZ271" s="169"/>
      <c r="BA271" s="169"/>
      <c r="BB271" s="169"/>
      <c r="BC271" s="169"/>
      <c r="BD271" s="169"/>
      <c r="BE271" s="169"/>
      <c r="BF271" s="169"/>
      <c r="BG271" s="169"/>
      <c r="BH271" s="169"/>
      <c r="BI271" s="169"/>
      <c r="BJ271" s="169"/>
      <c r="BK271" s="169"/>
      <c r="BL271" s="169"/>
      <c r="BM271" s="170"/>
      <c r="BN271" s="251"/>
      <c r="BO271" s="360"/>
      <c r="BP271" s="360"/>
      <c r="BQ271" s="360"/>
      <c r="BR271" s="250"/>
      <c r="BS271" s="360"/>
      <c r="BT271" s="360"/>
      <c r="BU271" s="360"/>
      <c r="BV271" s="360"/>
      <c r="BW271" s="360"/>
      <c r="BX271" s="250"/>
    </row>
    <row r="272" spans="3:77" ht="15" customHeight="1" thickBot="1">
      <c r="C272" s="308"/>
      <c r="D272" s="382"/>
      <c r="E272" s="385"/>
      <c r="F272" s="388"/>
      <c r="G272" s="391"/>
      <c r="H272" s="394"/>
      <c r="I272" s="397"/>
      <c r="J272" s="397"/>
      <c r="K272" s="400"/>
      <c r="L272" s="403"/>
      <c r="M272" s="367"/>
      <c r="N272" s="280" t="s">
        <v>384</v>
      </c>
      <c r="O272" s="212"/>
      <c r="P272" s="361" t="s">
        <v>154</v>
      </c>
      <c r="Q272" s="361"/>
      <c r="R272" s="171"/>
      <c r="S272" s="171"/>
      <c r="T272" s="166"/>
      <c r="U272" s="166"/>
      <c r="V272" s="166"/>
      <c r="W272" s="166"/>
      <c r="X272" s="166"/>
      <c r="Y272" s="166"/>
      <c r="Z272" s="166"/>
      <c r="AA272" s="166"/>
      <c r="AB272" s="166"/>
      <c r="AC272" s="166"/>
      <c r="AD272" s="166"/>
      <c r="AE272" s="166"/>
      <c r="AF272" s="166"/>
      <c r="AG272" s="166"/>
      <c r="AH272" s="166"/>
      <c r="AI272" s="166"/>
      <c r="AJ272" s="166"/>
      <c r="AK272" s="166"/>
      <c r="AL272" s="166"/>
      <c r="AM272" s="166"/>
      <c r="AN272" s="166"/>
      <c r="AO272" s="166"/>
      <c r="AP272" s="166"/>
      <c r="AQ272" s="166"/>
      <c r="AR272" s="166"/>
      <c r="AS272" s="166"/>
      <c r="AT272" s="166"/>
      <c r="AU272" s="166"/>
      <c r="AV272" s="166"/>
      <c r="AW272" s="166"/>
      <c r="AX272" s="166"/>
      <c r="AY272" s="166"/>
      <c r="AZ272" s="166"/>
      <c r="BA272" s="166"/>
      <c r="BB272" s="166"/>
      <c r="BC272" s="166"/>
      <c r="BD272" s="166"/>
      <c r="BE272" s="166"/>
      <c r="BF272" s="166"/>
      <c r="BG272" s="166"/>
      <c r="BH272" s="166"/>
      <c r="BI272" s="166"/>
      <c r="BJ272" s="166"/>
      <c r="BK272" s="166"/>
      <c r="BL272" s="166"/>
      <c r="BM272" s="167"/>
      <c r="BN272" s="251"/>
      <c r="BO272" s="250"/>
      <c r="BP272" s="250"/>
      <c r="BQ272" s="250"/>
      <c r="BR272" s="250"/>
      <c r="BS272" s="250"/>
      <c r="BT272" s="250"/>
      <c r="BX272" s="250"/>
    </row>
    <row r="273" spans="3:77" ht="11.25" customHeight="1">
      <c r="C273" s="97" t="s">
        <v>827</v>
      </c>
      <c r="D273" s="380" t="s">
        <v>863</v>
      </c>
      <c r="E273" s="383" t="s">
        <v>199</v>
      </c>
      <c r="F273" s="386" t="s">
        <v>210</v>
      </c>
      <c r="G273" s="389" t="s">
        <v>864</v>
      </c>
      <c r="H273" s="392" t="s">
        <v>766</v>
      </c>
      <c r="I273" s="395" t="s">
        <v>766</v>
      </c>
      <c r="J273" s="395" t="s">
        <v>767</v>
      </c>
      <c r="K273" s="398">
        <v>1</v>
      </c>
      <c r="L273" s="401" t="s">
        <v>2</v>
      </c>
      <c r="M273" s="365">
        <v>0</v>
      </c>
      <c r="N273" s="163"/>
      <c r="O273" s="161"/>
      <c r="P273" s="161"/>
      <c r="Q273" s="161"/>
      <c r="R273" s="161"/>
      <c r="S273" s="161"/>
      <c r="T273" s="161"/>
      <c r="U273" s="161"/>
      <c r="V273" s="161"/>
      <c r="W273" s="161"/>
      <c r="X273" s="161"/>
      <c r="Y273" s="161"/>
      <c r="Z273" s="161"/>
      <c r="AA273" s="161"/>
      <c r="AB273" s="161"/>
      <c r="AC273" s="161"/>
      <c r="AD273" s="161"/>
      <c r="AE273" s="161"/>
      <c r="AF273" s="161"/>
      <c r="AG273" s="161"/>
      <c r="AH273" s="161"/>
      <c r="AI273" s="161"/>
      <c r="AJ273" s="161"/>
      <c r="AK273" s="161"/>
      <c r="AL273" s="161"/>
      <c r="AM273" s="161"/>
      <c r="AN273" s="161"/>
      <c r="AO273" s="161"/>
      <c r="AP273" s="161"/>
      <c r="AQ273" s="161"/>
      <c r="AR273" s="161"/>
      <c r="AS273" s="161"/>
      <c r="AT273" s="161"/>
      <c r="AU273" s="161"/>
      <c r="AV273" s="161"/>
      <c r="AW273" s="161"/>
      <c r="AX273" s="161"/>
      <c r="AY273" s="161"/>
      <c r="AZ273" s="161"/>
      <c r="BA273" s="161"/>
      <c r="BB273" s="161"/>
      <c r="BC273" s="161"/>
      <c r="BD273" s="161"/>
      <c r="BE273" s="161"/>
      <c r="BF273" s="161"/>
      <c r="BG273" s="161"/>
      <c r="BH273" s="161"/>
      <c r="BI273" s="161"/>
      <c r="BJ273" s="161"/>
      <c r="BK273" s="161"/>
      <c r="BL273" s="161"/>
      <c r="BM273" s="162"/>
      <c r="BN273" s="251"/>
      <c r="BO273" s="250"/>
      <c r="BP273" s="250"/>
      <c r="BQ273" s="250"/>
      <c r="BR273" s="250"/>
      <c r="BS273" s="250"/>
      <c r="BT273" s="250"/>
      <c r="BX273" s="250"/>
    </row>
    <row r="274" spans="3:77" ht="11.25" customHeight="1">
      <c r="C274" s="307"/>
      <c r="D274" s="381"/>
      <c r="E274" s="384"/>
      <c r="F274" s="387"/>
      <c r="G274" s="390"/>
      <c r="H274" s="393"/>
      <c r="I274" s="396"/>
      <c r="J274" s="396"/>
      <c r="K274" s="399"/>
      <c r="L274" s="402"/>
      <c r="M274" s="366"/>
      <c r="N274" s="368"/>
      <c r="O274" s="371">
        <v>1</v>
      </c>
      <c r="P274" s="374" t="s">
        <v>904</v>
      </c>
      <c r="Q274" s="377"/>
      <c r="R274" s="362" t="s">
        <v>154</v>
      </c>
      <c r="S274" s="362" t="s">
        <v>154</v>
      </c>
      <c r="T274" s="362" t="s">
        <v>154</v>
      </c>
      <c r="U274" s="362" t="s">
        <v>154</v>
      </c>
      <c r="V274" s="362" t="s">
        <v>154</v>
      </c>
      <c r="W274" s="362" t="s">
        <v>154</v>
      </c>
      <c r="X274" s="362" t="s">
        <v>154</v>
      </c>
      <c r="Y274" s="362" t="s">
        <v>154</v>
      </c>
      <c r="Z274" s="362" t="s">
        <v>154</v>
      </c>
      <c r="AA274" s="362" t="s">
        <v>154</v>
      </c>
      <c r="AB274" s="362" t="s">
        <v>154</v>
      </c>
      <c r="AC274" s="362" t="s">
        <v>154</v>
      </c>
      <c r="AD274" s="362" t="s">
        <v>154</v>
      </c>
      <c r="AE274" s="209"/>
      <c r="AF274" s="220">
        <v>0</v>
      </c>
      <c r="AG274" s="219" t="s">
        <v>308</v>
      </c>
      <c r="AH274" s="219"/>
      <c r="AI274" s="219"/>
      <c r="AJ274" s="219"/>
      <c r="AK274" s="219"/>
      <c r="AL274" s="219"/>
      <c r="AM274" s="219"/>
      <c r="AN274" s="219"/>
      <c r="AO274" s="219"/>
      <c r="AP274" s="164"/>
      <c r="AQ274" s="164"/>
      <c r="AR274" s="164"/>
      <c r="AS274" s="164"/>
      <c r="AT274" s="164"/>
      <c r="AU274" s="164"/>
      <c r="AV274" s="164"/>
      <c r="AW274" s="164"/>
      <c r="AX274" s="164"/>
      <c r="AY274" s="164"/>
      <c r="AZ274" s="164"/>
      <c r="BA274" s="164"/>
      <c r="BB274" s="164"/>
      <c r="BC274" s="164"/>
      <c r="BD274" s="164"/>
      <c r="BE274" s="164"/>
      <c r="BF274" s="164"/>
      <c r="BG274" s="164"/>
      <c r="BH274" s="164"/>
      <c r="BI274" s="164"/>
      <c r="BJ274" s="164"/>
      <c r="BK274" s="164"/>
      <c r="BL274" s="164"/>
      <c r="BM274" s="165"/>
      <c r="BN274" s="251"/>
      <c r="BO274" s="360" t="s">
        <v>837</v>
      </c>
      <c r="BP274" s="360" t="s">
        <v>837</v>
      </c>
      <c r="BQ274" s="360" t="s">
        <v>837</v>
      </c>
      <c r="BR274" s="250"/>
      <c r="BS274" s="360" t="s">
        <v>837</v>
      </c>
      <c r="BT274" s="360" t="s">
        <v>837</v>
      </c>
      <c r="BU274" s="360" t="s">
        <v>837</v>
      </c>
      <c r="BV274" s="360" t="s">
        <v>837</v>
      </c>
      <c r="BW274" s="360" t="s">
        <v>837</v>
      </c>
      <c r="BX274" s="250"/>
    </row>
    <row r="275" spans="3:77" ht="45">
      <c r="C275" s="307"/>
      <c r="D275" s="381"/>
      <c r="E275" s="384"/>
      <c r="F275" s="387"/>
      <c r="G275" s="390"/>
      <c r="H275" s="393"/>
      <c r="I275" s="396"/>
      <c r="J275" s="396"/>
      <c r="K275" s="399"/>
      <c r="L275" s="402"/>
      <c r="M275" s="366"/>
      <c r="N275" s="369"/>
      <c r="O275" s="372"/>
      <c r="P275" s="375"/>
      <c r="Q275" s="378"/>
      <c r="R275" s="363"/>
      <c r="S275" s="363"/>
      <c r="T275" s="363"/>
      <c r="U275" s="363"/>
      <c r="V275" s="363"/>
      <c r="W275" s="363"/>
      <c r="X275" s="363"/>
      <c r="Y275" s="363"/>
      <c r="Z275" s="363"/>
      <c r="AA275" s="363"/>
      <c r="AB275" s="363"/>
      <c r="AC275" s="363"/>
      <c r="AD275" s="363"/>
      <c r="AE275" s="193"/>
      <c r="AF275" s="217" t="s">
        <v>268</v>
      </c>
      <c r="AG275" s="158" t="s">
        <v>240</v>
      </c>
      <c r="AH275" s="300" t="s">
        <v>18</v>
      </c>
      <c r="AI275" s="315" t="s">
        <v>816</v>
      </c>
      <c r="AJ275" s="221" t="s">
        <v>817</v>
      </c>
      <c r="AK275" s="221" t="s">
        <v>818</v>
      </c>
      <c r="AL275" s="221" t="s">
        <v>819</v>
      </c>
      <c r="AM275" s="221" t="s">
        <v>820</v>
      </c>
      <c r="AN275" s="221" t="s">
        <v>821</v>
      </c>
      <c r="AO275" s="221" t="s">
        <v>822</v>
      </c>
      <c r="AP275" s="302" t="s">
        <v>19</v>
      </c>
      <c r="AQ275" s="103">
        <f>SUM(AT275,AV275,AY275,BB275,BE275,BH275,BK275)</f>
        <v>589.53</v>
      </c>
      <c r="AR275" s="197">
        <f>SUM(AT275,AW275,AZ275,BC275,BF275,BI275,BL275)</f>
        <v>0</v>
      </c>
      <c r="AS275" s="195">
        <f>AQ275-AR275</f>
        <v>589.53</v>
      </c>
      <c r="AT275" s="311"/>
      <c r="AU275" s="244"/>
      <c r="AV275" s="159">
        <v>589.53</v>
      </c>
      <c r="AW275" s="311"/>
      <c r="AX275" s="194">
        <f>AV275-AW275</f>
        <v>589.53</v>
      </c>
      <c r="AY275" s="160">
        <v>0</v>
      </c>
      <c r="AZ275" s="311"/>
      <c r="BA275" s="194">
        <f>AY275-AZ275</f>
        <v>0</v>
      </c>
      <c r="BB275" s="159">
        <v>0</v>
      </c>
      <c r="BC275" s="311"/>
      <c r="BD275" s="194">
        <f>BB275-BC275</f>
        <v>0</v>
      </c>
      <c r="BE275" s="159">
        <v>0</v>
      </c>
      <c r="BF275" s="311"/>
      <c r="BG275" s="194">
        <f>BE275-BF275</f>
        <v>0</v>
      </c>
      <c r="BH275" s="159">
        <v>0</v>
      </c>
      <c r="BI275" s="311"/>
      <c r="BJ275" s="194">
        <f>BH275-BI275</f>
        <v>0</v>
      </c>
      <c r="BK275" s="159">
        <v>0</v>
      </c>
      <c r="BL275" s="311"/>
      <c r="BM275" s="195">
        <f>BK275-BL275</f>
        <v>0</v>
      </c>
      <c r="BN275" s="251">
        <v>0</v>
      </c>
      <c r="BO275" s="360"/>
      <c r="BP275" s="360"/>
      <c r="BQ275" s="360"/>
      <c r="BR275" s="249" t="str">
        <f>AG275 &amp; BN275</f>
        <v>Прибыль направляемая на инвестиции0</v>
      </c>
      <c r="BS275" s="360"/>
      <c r="BT275" s="360"/>
      <c r="BU275" s="360"/>
      <c r="BV275" s="360"/>
      <c r="BW275" s="360"/>
      <c r="BX275" s="249" t="str">
        <f>AG275&amp;AH275</f>
        <v>Прибыль направляемая на инвестициида</v>
      </c>
      <c r="BY275" s="250"/>
    </row>
    <row r="276" spans="3:77" ht="15" customHeight="1">
      <c r="C276" s="307"/>
      <c r="D276" s="381"/>
      <c r="E276" s="384"/>
      <c r="F276" s="387"/>
      <c r="G276" s="390"/>
      <c r="H276" s="393"/>
      <c r="I276" s="396"/>
      <c r="J276" s="396"/>
      <c r="K276" s="399"/>
      <c r="L276" s="402"/>
      <c r="M276" s="366"/>
      <c r="N276" s="370"/>
      <c r="O276" s="373"/>
      <c r="P276" s="376"/>
      <c r="Q276" s="379"/>
      <c r="R276" s="364"/>
      <c r="S276" s="364"/>
      <c r="T276" s="364"/>
      <c r="U276" s="364"/>
      <c r="V276" s="364"/>
      <c r="W276" s="364"/>
      <c r="X276" s="364"/>
      <c r="Y276" s="364"/>
      <c r="Z276" s="364"/>
      <c r="AA276" s="364"/>
      <c r="AB276" s="364"/>
      <c r="AC276" s="364"/>
      <c r="AD276" s="364"/>
      <c r="AE276" s="279" t="s">
        <v>383</v>
      </c>
      <c r="AF276" s="203"/>
      <c r="AG276" s="223" t="s">
        <v>24</v>
      </c>
      <c r="AH276" s="223"/>
      <c r="AI276" s="223"/>
      <c r="AJ276" s="223"/>
      <c r="AK276" s="223"/>
      <c r="AL276" s="223"/>
      <c r="AM276" s="223"/>
      <c r="AN276" s="223"/>
      <c r="AO276" s="223"/>
      <c r="AP276" s="168"/>
      <c r="AQ276" s="169"/>
      <c r="AR276" s="169"/>
      <c r="AS276" s="169"/>
      <c r="AT276" s="169"/>
      <c r="AU276" s="169"/>
      <c r="AV276" s="169"/>
      <c r="AW276" s="169"/>
      <c r="AX276" s="169"/>
      <c r="AY276" s="169"/>
      <c r="AZ276" s="169"/>
      <c r="BA276" s="169"/>
      <c r="BB276" s="169"/>
      <c r="BC276" s="169"/>
      <c r="BD276" s="169"/>
      <c r="BE276" s="169"/>
      <c r="BF276" s="169"/>
      <c r="BG276" s="169"/>
      <c r="BH276" s="169"/>
      <c r="BI276" s="169"/>
      <c r="BJ276" s="169"/>
      <c r="BK276" s="169"/>
      <c r="BL276" s="169"/>
      <c r="BM276" s="170"/>
      <c r="BN276" s="251"/>
      <c r="BO276" s="360"/>
      <c r="BP276" s="360"/>
      <c r="BQ276" s="360"/>
      <c r="BR276" s="250"/>
      <c r="BS276" s="360"/>
      <c r="BT276" s="360"/>
      <c r="BU276" s="360"/>
      <c r="BV276" s="360"/>
      <c r="BW276" s="360"/>
      <c r="BX276" s="250"/>
    </row>
    <row r="277" spans="3:77" ht="15" customHeight="1" thickBot="1">
      <c r="C277" s="308"/>
      <c r="D277" s="382"/>
      <c r="E277" s="385"/>
      <c r="F277" s="388"/>
      <c r="G277" s="391"/>
      <c r="H277" s="394"/>
      <c r="I277" s="397"/>
      <c r="J277" s="397"/>
      <c r="K277" s="400"/>
      <c r="L277" s="403"/>
      <c r="M277" s="367"/>
      <c r="N277" s="280" t="s">
        <v>384</v>
      </c>
      <c r="O277" s="212"/>
      <c r="P277" s="361" t="s">
        <v>154</v>
      </c>
      <c r="Q277" s="361"/>
      <c r="R277" s="171"/>
      <c r="S277" s="171"/>
      <c r="T277" s="166"/>
      <c r="U277" s="166"/>
      <c r="V277" s="166"/>
      <c r="W277" s="166"/>
      <c r="X277" s="166"/>
      <c r="Y277" s="166"/>
      <c r="Z277" s="166"/>
      <c r="AA277" s="166"/>
      <c r="AB277" s="166"/>
      <c r="AC277" s="166"/>
      <c r="AD277" s="166"/>
      <c r="AE277" s="166"/>
      <c r="AF277" s="166"/>
      <c r="AG277" s="166"/>
      <c r="AH277" s="166"/>
      <c r="AI277" s="166"/>
      <c r="AJ277" s="166"/>
      <c r="AK277" s="166"/>
      <c r="AL277" s="166"/>
      <c r="AM277" s="166"/>
      <c r="AN277" s="166"/>
      <c r="AO277" s="166"/>
      <c r="AP277" s="166"/>
      <c r="AQ277" s="166"/>
      <c r="AR277" s="166"/>
      <c r="AS277" s="166"/>
      <c r="AT277" s="166"/>
      <c r="AU277" s="166"/>
      <c r="AV277" s="166"/>
      <c r="AW277" s="166"/>
      <c r="AX277" s="166"/>
      <c r="AY277" s="166"/>
      <c r="AZ277" s="166"/>
      <c r="BA277" s="166"/>
      <c r="BB277" s="166"/>
      <c r="BC277" s="166"/>
      <c r="BD277" s="166"/>
      <c r="BE277" s="166"/>
      <c r="BF277" s="166"/>
      <c r="BG277" s="166"/>
      <c r="BH277" s="166"/>
      <c r="BI277" s="166"/>
      <c r="BJ277" s="166"/>
      <c r="BK277" s="166"/>
      <c r="BL277" s="166"/>
      <c r="BM277" s="167"/>
      <c r="BN277" s="251"/>
      <c r="BO277" s="250"/>
      <c r="BP277" s="250"/>
      <c r="BQ277" s="250"/>
      <c r="BR277" s="250"/>
      <c r="BS277" s="250"/>
      <c r="BT277" s="250"/>
      <c r="BX277" s="250"/>
    </row>
    <row r="278" spans="3:77" ht="11.25" customHeight="1">
      <c r="C278" s="97" t="s">
        <v>827</v>
      </c>
      <c r="D278" s="380" t="s">
        <v>865</v>
      </c>
      <c r="E278" s="383" t="s">
        <v>199</v>
      </c>
      <c r="F278" s="386" t="s">
        <v>210</v>
      </c>
      <c r="G278" s="389" t="s">
        <v>866</v>
      </c>
      <c r="H278" s="392" t="s">
        <v>766</v>
      </c>
      <c r="I278" s="395" t="s">
        <v>766</v>
      </c>
      <c r="J278" s="395" t="s">
        <v>767</v>
      </c>
      <c r="K278" s="398">
        <v>1</v>
      </c>
      <c r="L278" s="401" t="s">
        <v>2</v>
      </c>
      <c r="M278" s="365">
        <v>0</v>
      </c>
      <c r="N278" s="163"/>
      <c r="O278" s="161"/>
      <c r="P278" s="161"/>
      <c r="Q278" s="161"/>
      <c r="R278" s="161"/>
      <c r="S278" s="161"/>
      <c r="T278" s="161"/>
      <c r="U278" s="161"/>
      <c r="V278" s="161"/>
      <c r="W278" s="161"/>
      <c r="X278" s="161"/>
      <c r="Y278" s="161"/>
      <c r="Z278" s="161"/>
      <c r="AA278" s="161"/>
      <c r="AB278" s="161"/>
      <c r="AC278" s="161"/>
      <c r="AD278" s="161"/>
      <c r="AE278" s="161"/>
      <c r="AF278" s="161"/>
      <c r="AG278" s="161"/>
      <c r="AH278" s="161"/>
      <c r="AI278" s="161"/>
      <c r="AJ278" s="161"/>
      <c r="AK278" s="161"/>
      <c r="AL278" s="161"/>
      <c r="AM278" s="161"/>
      <c r="AN278" s="161"/>
      <c r="AO278" s="161"/>
      <c r="AP278" s="161"/>
      <c r="AQ278" s="161"/>
      <c r="AR278" s="161"/>
      <c r="AS278" s="161"/>
      <c r="AT278" s="161"/>
      <c r="AU278" s="161"/>
      <c r="AV278" s="161"/>
      <c r="AW278" s="161"/>
      <c r="AX278" s="161"/>
      <c r="AY278" s="161"/>
      <c r="AZ278" s="161"/>
      <c r="BA278" s="161"/>
      <c r="BB278" s="161"/>
      <c r="BC278" s="161"/>
      <c r="BD278" s="161"/>
      <c r="BE278" s="161"/>
      <c r="BF278" s="161"/>
      <c r="BG278" s="161"/>
      <c r="BH278" s="161"/>
      <c r="BI278" s="161"/>
      <c r="BJ278" s="161"/>
      <c r="BK278" s="161"/>
      <c r="BL278" s="161"/>
      <c r="BM278" s="162"/>
      <c r="BN278" s="251"/>
      <c r="BO278" s="250"/>
      <c r="BP278" s="250"/>
      <c r="BQ278" s="250"/>
      <c r="BR278" s="250"/>
      <c r="BS278" s="250"/>
      <c r="BT278" s="250"/>
      <c r="BX278" s="250"/>
    </row>
    <row r="279" spans="3:77" ht="11.25" customHeight="1">
      <c r="C279" s="307"/>
      <c r="D279" s="381"/>
      <c r="E279" s="384"/>
      <c r="F279" s="387"/>
      <c r="G279" s="390"/>
      <c r="H279" s="393"/>
      <c r="I279" s="396"/>
      <c r="J279" s="396"/>
      <c r="K279" s="399"/>
      <c r="L279" s="402"/>
      <c r="M279" s="366"/>
      <c r="N279" s="368"/>
      <c r="O279" s="371">
        <v>1</v>
      </c>
      <c r="P279" s="374" t="s">
        <v>904</v>
      </c>
      <c r="Q279" s="377"/>
      <c r="R279" s="362" t="s">
        <v>154</v>
      </c>
      <c r="S279" s="362" t="s">
        <v>154</v>
      </c>
      <c r="T279" s="362" t="s">
        <v>154</v>
      </c>
      <c r="U279" s="362" t="s">
        <v>154</v>
      </c>
      <c r="V279" s="362" t="s">
        <v>154</v>
      </c>
      <c r="W279" s="362" t="s">
        <v>154</v>
      </c>
      <c r="X279" s="362" t="s">
        <v>154</v>
      </c>
      <c r="Y279" s="362" t="s">
        <v>154</v>
      </c>
      <c r="Z279" s="362" t="s">
        <v>154</v>
      </c>
      <c r="AA279" s="362" t="s">
        <v>154</v>
      </c>
      <c r="AB279" s="362" t="s">
        <v>154</v>
      </c>
      <c r="AC279" s="362" t="s">
        <v>154</v>
      </c>
      <c r="AD279" s="362" t="s">
        <v>154</v>
      </c>
      <c r="AE279" s="209"/>
      <c r="AF279" s="220">
        <v>0</v>
      </c>
      <c r="AG279" s="219" t="s">
        <v>308</v>
      </c>
      <c r="AH279" s="219"/>
      <c r="AI279" s="219"/>
      <c r="AJ279" s="219"/>
      <c r="AK279" s="219"/>
      <c r="AL279" s="219"/>
      <c r="AM279" s="219"/>
      <c r="AN279" s="219"/>
      <c r="AO279" s="219"/>
      <c r="AP279" s="164"/>
      <c r="AQ279" s="164"/>
      <c r="AR279" s="164"/>
      <c r="AS279" s="164"/>
      <c r="AT279" s="164"/>
      <c r="AU279" s="164"/>
      <c r="AV279" s="164"/>
      <c r="AW279" s="164"/>
      <c r="AX279" s="164"/>
      <c r="AY279" s="164"/>
      <c r="AZ279" s="164"/>
      <c r="BA279" s="164"/>
      <c r="BB279" s="164"/>
      <c r="BC279" s="164"/>
      <c r="BD279" s="164"/>
      <c r="BE279" s="164"/>
      <c r="BF279" s="164"/>
      <c r="BG279" s="164"/>
      <c r="BH279" s="164"/>
      <c r="BI279" s="164"/>
      <c r="BJ279" s="164"/>
      <c r="BK279" s="164"/>
      <c r="BL279" s="164"/>
      <c r="BM279" s="165"/>
      <c r="BN279" s="251"/>
      <c r="BO279" s="360" t="s">
        <v>837</v>
      </c>
      <c r="BP279" s="360" t="s">
        <v>837</v>
      </c>
      <c r="BQ279" s="360" t="s">
        <v>837</v>
      </c>
      <c r="BR279" s="250"/>
      <c r="BS279" s="360" t="s">
        <v>837</v>
      </c>
      <c r="BT279" s="360" t="s">
        <v>837</v>
      </c>
      <c r="BU279" s="360" t="s">
        <v>837</v>
      </c>
      <c r="BV279" s="360" t="s">
        <v>837</v>
      </c>
      <c r="BW279" s="360" t="s">
        <v>837</v>
      </c>
      <c r="BX279" s="250"/>
    </row>
    <row r="280" spans="3:77" ht="45">
      <c r="C280" s="307"/>
      <c r="D280" s="381"/>
      <c r="E280" s="384"/>
      <c r="F280" s="387"/>
      <c r="G280" s="390"/>
      <c r="H280" s="393"/>
      <c r="I280" s="396"/>
      <c r="J280" s="396"/>
      <c r="K280" s="399"/>
      <c r="L280" s="402"/>
      <c r="M280" s="366"/>
      <c r="N280" s="369"/>
      <c r="O280" s="372"/>
      <c r="P280" s="375"/>
      <c r="Q280" s="378"/>
      <c r="R280" s="363"/>
      <c r="S280" s="363"/>
      <c r="T280" s="363"/>
      <c r="U280" s="363"/>
      <c r="V280" s="363"/>
      <c r="W280" s="363"/>
      <c r="X280" s="363"/>
      <c r="Y280" s="363"/>
      <c r="Z280" s="363"/>
      <c r="AA280" s="363"/>
      <c r="AB280" s="363"/>
      <c r="AC280" s="363"/>
      <c r="AD280" s="363"/>
      <c r="AE280" s="193"/>
      <c r="AF280" s="217" t="s">
        <v>268</v>
      </c>
      <c r="AG280" s="158" t="s">
        <v>240</v>
      </c>
      <c r="AH280" s="300" t="s">
        <v>18</v>
      </c>
      <c r="AI280" s="315" t="s">
        <v>816</v>
      </c>
      <c r="AJ280" s="221" t="s">
        <v>817</v>
      </c>
      <c r="AK280" s="221" t="s">
        <v>818</v>
      </c>
      <c r="AL280" s="221" t="s">
        <v>819</v>
      </c>
      <c r="AM280" s="221" t="s">
        <v>820</v>
      </c>
      <c r="AN280" s="221" t="s">
        <v>821</v>
      </c>
      <c r="AO280" s="221" t="s">
        <v>822</v>
      </c>
      <c r="AP280" s="302" t="s">
        <v>19</v>
      </c>
      <c r="AQ280" s="103">
        <f>SUM(AT280,AV280,AY280,BB280,BE280,BH280,BK280)</f>
        <v>624.09</v>
      </c>
      <c r="AR280" s="197">
        <f>SUM(AT280,AW280,AZ280,BC280,BF280,BI280,BL280)</f>
        <v>0</v>
      </c>
      <c r="AS280" s="195">
        <f>AQ280-AR280</f>
        <v>624.09</v>
      </c>
      <c r="AT280" s="311"/>
      <c r="AU280" s="244"/>
      <c r="AV280" s="159">
        <v>624.09</v>
      </c>
      <c r="AW280" s="311"/>
      <c r="AX280" s="194">
        <f>AV280-AW280</f>
        <v>624.09</v>
      </c>
      <c r="AY280" s="160">
        <v>0</v>
      </c>
      <c r="AZ280" s="311"/>
      <c r="BA280" s="194">
        <f>AY280-AZ280</f>
        <v>0</v>
      </c>
      <c r="BB280" s="159">
        <v>0</v>
      </c>
      <c r="BC280" s="311"/>
      <c r="BD280" s="194">
        <f>BB280-BC280</f>
        <v>0</v>
      </c>
      <c r="BE280" s="159">
        <v>0</v>
      </c>
      <c r="BF280" s="311"/>
      <c r="BG280" s="194">
        <f>BE280-BF280</f>
        <v>0</v>
      </c>
      <c r="BH280" s="159">
        <v>0</v>
      </c>
      <c r="BI280" s="311"/>
      <c r="BJ280" s="194">
        <f>BH280-BI280</f>
        <v>0</v>
      </c>
      <c r="BK280" s="159">
        <v>0</v>
      </c>
      <c r="BL280" s="311"/>
      <c r="BM280" s="195">
        <f>BK280-BL280</f>
        <v>0</v>
      </c>
      <c r="BN280" s="251">
        <v>0</v>
      </c>
      <c r="BO280" s="360"/>
      <c r="BP280" s="360"/>
      <c r="BQ280" s="360"/>
      <c r="BR280" s="249" t="str">
        <f>AG280 &amp; BN280</f>
        <v>Прибыль направляемая на инвестиции0</v>
      </c>
      <c r="BS280" s="360"/>
      <c r="BT280" s="360"/>
      <c r="BU280" s="360"/>
      <c r="BV280" s="360"/>
      <c r="BW280" s="360"/>
      <c r="BX280" s="249" t="str">
        <f>AG280&amp;AH280</f>
        <v>Прибыль направляемая на инвестициида</v>
      </c>
      <c r="BY280" s="250"/>
    </row>
    <row r="281" spans="3:77" ht="15" customHeight="1">
      <c r="C281" s="307"/>
      <c r="D281" s="381"/>
      <c r="E281" s="384"/>
      <c r="F281" s="387"/>
      <c r="G281" s="390"/>
      <c r="H281" s="393"/>
      <c r="I281" s="396"/>
      <c r="J281" s="396"/>
      <c r="K281" s="399"/>
      <c r="L281" s="402"/>
      <c r="M281" s="366"/>
      <c r="N281" s="370"/>
      <c r="O281" s="373"/>
      <c r="P281" s="376"/>
      <c r="Q281" s="379"/>
      <c r="R281" s="364"/>
      <c r="S281" s="364"/>
      <c r="T281" s="364"/>
      <c r="U281" s="364"/>
      <c r="V281" s="364"/>
      <c r="W281" s="364"/>
      <c r="X281" s="364"/>
      <c r="Y281" s="364"/>
      <c r="Z281" s="364"/>
      <c r="AA281" s="364"/>
      <c r="AB281" s="364"/>
      <c r="AC281" s="364"/>
      <c r="AD281" s="364"/>
      <c r="AE281" s="279" t="s">
        <v>383</v>
      </c>
      <c r="AF281" s="203"/>
      <c r="AG281" s="223" t="s">
        <v>24</v>
      </c>
      <c r="AH281" s="223"/>
      <c r="AI281" s="223"/>
      <c r="AJ281" s="223"/>
      <c r="AK281" s="223"/>
      <c r="AL281" s="223"/>
      <c r="AM281" s="223"/>
      <c r="AN281" s="223"/>
      <c r="AO281" s="223"/>
      <c r="AP281" s="168"/>
      <c r="AQ281" s="169"/>
      <c r="AR281" s="169"/>
      <c r="AS281" s="169"/>
      <c r="AT281" s="169"/>
      <c r="AU281" s="169"/>
      <c r="AV281" s="169"/>
      <c r="AW281" s="169"/>
      <c r="AX281" s="169"/>
      <c r="AY281" s="169"/>
      <c r="AZ281" s="169"/>
      <c r="BA281" s="169"/>
      <c r="BB281" s="169"/>
      <c r="BC281" s="169"/>
      <c r="BD281" s="169"/>
      <c r="BE281" s="169"/>
      <c r="BF281" s="169"/>
      <c r="BG281" s="169"/>
      <c r="BH281" s="169"/>
      <c r="BI281" s="169"/>
      <c r="BJ281" s="169"/>
      <c r="BK281" s="169"/>
      <c r="BL281" s="169"/>
      <c r="BM281" s="170"/>
      <c r="BN281" s="251"/>
      <c r="BO281" s="360"/>
      <c r="BP281" s="360"/>
      <c r="BQ281" s="360"/>
      <c r="BR281" s="250"/>
      <c r="BS281" s="360"/>
      <c r="BT281" s="360"/>
      <c r="BU281" s="360"/>
      <c r="BV281" s="360"/>
      <c r="BW281" s="360"/>
      <c r="BX281" s="250"/>
    </row>
    <row r="282" spans="3:77" ht="15" customHeight="1" thickBot="1">
      <c r="C282" s="308"/>
      <c r="D282" s="382"/>
      <c r="E282" s="385"/>
      <c r="F282" s="388"/>
      <c r="G282" s="391"/>
      <c r="H282" s="394"/>
      <c r="I282" s="397"/>
      <c r="J282" s="397"/>
      <c r="K282" s="400"/>
      <c r="L282" s="403"/>
      <c r="M282" s="367"/>
      <c r="N282" s="280" t="s">
        <v>384</v>
      </c>
      <c r="O282" s="212"/>
      <c r="P282" s="361" t="s">
        <v>154</v>
      </c>
      <c r="Q282" s="361"/>
      <c r="R282" s="171"/>
      <c r="S282" s="171"/>
      <c r="T282" s="166"/>
      <c r="U282" s="166"/>
      <c r="V282" s="166"/>
      <c r="W282" s="166"/>
      <c r="X282" s="166"/>
      <c r="Y282" s="166"/>
      <c r="Z282" s="166"/>
      <c r="AA282" s="166"/>
      <c r="AB282" s="166"/>
      <c r="AC282" s="166"/>
      <c r="AD282" s="166"/>
      <c r="AE282" s="166"/>
      <c r="AF282" s="166"/>
      <c r="AG282" s="166"/>
      <c r="AH282" s="166"/>
      <c r="AI282" s="166"/>
      <c r="AJ282" s="166"/>
      <c r="AK282" s="166"/>
      <c r="AL282" s="166"/>
      <c r="AM282" s="166"/>
      <c r="AN282" s="166"/>
      <c r="AO282" s="166"/>
      <c r="AP282" s="166"/>
      <c r="AQ282" s="166"/>
      <c r="AR282" s="166"/>
      <c r="AS282" s="166"/>
      <c r="AT282" s="166"/>
      <c r="AU282" s="166"/>
      <c r="AV282" s="166"/>
      <c r="AW282" s="166"/>
      <c r="AX282" s="166"/>
      <c r="AY282" s="166"/>
      <c r="AZ282" s="166"/>
      <c r="BA282" s="166"/>
      <c r="BB282" s="166"/>
      <c r="BC282" s="166"/>
      <c r="BD282" s="166"/>
      <c r="BE282" s="166"/>
      <c r="BF282" s="166"/>
      <c r="BG282" s="166"/>
      <c r="BH282" s="166"/>
      <c r="BI282" s="166"/>
      <c r="BJ282" s="166"/>
      <c r="BK282" s="166"/>
      <c r="BL282" s="166"/>
      <c r="BM282" s="167"/>
      <c r="BN282" s="251"/>
      <c r="BO282" s="250"/>
      <c r="BP282" s="250"/>
      <c r="BQ282" s="250"/>
      <c r="BR282" s="250"/>
      <c r="BS282" s="250"/>
      <c r="BT282" s="250"/>
      <c r="BX282" s="250"/>
    </row>
    <row r="283" spans="3:77" ht="11.25" customHeight="1">
      <c r="C283" s="97" t="s">
        <v>827</v>
      </c>
      <c r="D283" s="380" t="s">
        <v>867</v>
      </c>
      <c r="E283" s="383" t="s">
        <v>199</v>
      </c>
      <c r="F283" s="386" t="s">
        <v>210</v>
      </c>
      <c r="G283" s="389" t="s">
        <v>868</v>
      </c>
      <c r="H283" s="392" t="s">
        <v>766</v>
      </c>
      <c r="I283" s="395" t="s">
        <v>766</v>
      </c>
      <c r="J283" s="395" t="s">
        <v>767</v>
      </c>
      <c r="K283" s="398">
        <v>1</v>
      </c>
      <c r="L283" s="401" t="s">
        <v>2</v>
      </c>
      <c r="M283" s="365">
        <v>0</v>
      </c>
      <c r="N283" s="163"/>
      <c r="O283" s="161"/>
      <c r="P283" s="161"/>
      <c r="Q283" s="161"/>
      <c r="R283" s="161"/>
      <c r="S283" s="161"/>
      <c r="T283" s="161"/>
      <c r="U283" s="161"/>
      <c r="V283" s="161"/>
      <c r="W283" s="161"/>
      <c r="X283" s="161"/>
      <c r="Y283" s="161"/>
      <c r="Z283" s="161"/>
      <c r="AA283" s="161"/>
      <c r="AB283" s="161"/>
      <c r="AC283" s="161"/>
      <c r="AD283" s="161"/>
      <c r="AE283" s="161"/>
      <c r="AF283" s="161"/>
      <c r="AG283" s="161"/>
      <c r="AH283" s="161"/>
      <c r="AI283" s="161"/>
      <c r="AJ283" s="161"/>
      <c r="AK283" s="161"/>
      <c r="AL283" s="161"/>
      <c r="AM283" s="161"/>
      <c r="AN283" s="161"/>
      <c r="AO283" s="161"/>
      <c r="AP283" s="161"/>
      <c r="AQ283" s="161"/>
      <c r="AR283" s="161"/>
      <c r="AS283" s="161"/>
      <c r="AT283" s="161"/>
      <c r="AU283" s="161"/>
      <c r="AV283" s="161"/>
      <c r="AW283" s="161"/>
      <c r="AX283" s="161"/>
      <c r="AY283" s="161"/>
      <c r="AZ283" s="161"/>
      <c r="BA283" s="161"/>
      <c r="BB283" s="161"/>
      <c r="BC283" s="161"/>
      <c r="BD283" s="161"/>
      <c r="BE283" s="161"/>
      <c r="BF283" s="161"/>
      <c r="BG283" s="161"/>
      <c r="BH283" s="161"/>
      <c r="BI283" s="161"/>
      <c r="BJ283" s="161"/>
      <c r="BK283" s="161"/>
      <c r="BL283" s="161"/>
      <c r="BM283" s="162"/>
      <c r="BN283" s="251"/>
      <c r="BO283" s="250"/>
      <c r="BP283" s="250"/>
      <c r="BQ283" s="250"/>
      <c r="BR283" s="250"/>
      <c r="BS283" s="250"/>
      <c r="BT283" s="250"/>
      <c r="BX283" s="250"/>
    </row>
    <row r="284" spans="3:77" ht="11.25" customHeight="1">
      <c r="C284" s="307"/>
      <c r="D284" s="381"/>
      <c r="E284" s="384"/>
      <c r="F284" s="387"/>
      <c r="G284" s="390"/>
      <c r="H284" s="393"/>
      <c r="I284" s="396"/>
      <c r="J284" s="396"/>
      <c r="K284" s="399"/>
      <c r="L284" s="402"/>
      <c r="M284" s="366"/>
      <c r="N284" s="368"/>
      <c r="O284" s="371">
        <v>1</v>
      </c>
      <c r="P284" s="374" t="s">
        <v>904</v>
      </c>
      <c r="Q284" s="377"/>
      <c r="R284" s="362" t="s">
        <v>154</v>
      </c>
      <c r="S284" s="362" t="s">
        <v>154</v>
      </c>
      <c r="T284" s="362" t="s">
        <v>154</v>
      </c>
      <c r="U284" s="362" t="s">
        <v>154</v>
      </c>
      <c r="V284" s="362" t="s">
        <v>154</v>
      </c>
      <c r="W284" s="362" t="s">
        <v>154</v>
      </c>
      <c r="X284" s="362" t="s">
        <v>154</v>
      </c>
      <c r="Y284" s="362" t="s">
        <v>154</v>
      </c>
      <c r="Z284" s="362" t="s">
        <v>154</v>
      </c>
      <c r="AA284" s="362" t="s">
        <v>154</v>
      </c>
      <c r="AB284" s="362" t="s">
        <v>154</v>
      </c>
      <c r="AC284" s="362" t="s">
        <v>154</v>
      </c>
      <c r="AD284" s="362" t="s">
        <v>154</v>
      </c>
      <c r="AE284" s="209"/>
      <c r="AF284" s="220">
        <v>0</v>
      </c>
      <c r="AG284" s="219" t="s">
        <v>308</v>
      </c>
      <c r="AH284" s="219"/>
      <c r="AI284" s="219"/>
      <c r="AJ284" s="219"/>
      <c r="AK284" s="219"/>
      <c r="AL284" s="219"/>
      <c r="AM284" s="219"/>
      <c r="AN284" s="219"/>
      <c r="AO284" s="219"/>
      <c r="AP284" s="164"/>
      <c r="AQ284" s="164"/>
      <c r="AR284" s="164"/>
      <c r="AS284" s="164"/>
      <c r="AT284" s="164"/>
      <c r="AU284" s="164"/>
      <c r="AV284" s="164"/>
      <c r="AW284" s="164"/>
      <c r="AX284" s="164"/>
      <c r="AY284" s="164"/>
      <c r="AZ284" s="164"/>
      <c r="BA284" s="164"/>
      <c r="BB284" s="164"/>
      <c r="BC284" s="164"/>
      <c r="BD284" s="164"/>
      <c r="BE284" s="164"/>
      <c r="BF284" s="164"/>
      <c r="BG284" s="164"/>
      <c r="BH284" s="164"/>
      <c r="BI284" s="164"/>
      <c r="BJ284" s="164"/>
      <c r="BK284" s="164"/>
      <c r="BL284" s="164"/>
      <c r="BM284" s="165"/>
      <c r="BN284" s="251"/>
      <c r="BO284" s="360" t="s">
        <v>837</v>
      </c>
      <c r="BP284" s="360" t="s">
        <v>837</v>
      </c>
      <c r="BQ284" s="360" t="s">
        <v>837</v>
      </c>
      <c r="BR284" s="250"/>
      <c r="BS284" s="360" t="s">
        <v>837</v>
      </c>
      <c r="BT284" s="360" t="s">
        <v>837</v>
      </c>
      <c r="BU284" s="360" t="s">
        <v>837</v>
      </c>
      <c r="BV284" s="360" t="s">
        <v>837</v>
      </c>
      <c r="BW284" s="360" t="s">
        <v>837</v>
      </c>
      <c r="BX284" s="250"/>
    </row>
    <row r="285" spans="3:77" ht="45">
      <c r="C285" s="307"/>
      <c r="D285" s="381"/>
      <c r="E285" s="384"/>
      <c r="F285" s="387"/>
      <c r="G285" s="390"/>
      <c r="H285" s="393"/>
      <c r="I285" s="396"/>
      <c r="J285" s="396"/>
      <c r="K285" s="399"/>
      <c r="L285" s="402"/>
      <c r="M285" s="366"/>
      <c r="N285" s="369"/>
      <c r="O285" s="372"/>
      <c r="P285" s="375"/>
      <c r="Q285" s="378"/>
      <c r="R285" s="363"/>
      <c r="S285" s="363"/>
      <c r="T285" s="363"/>
      <c r="U285" s="363"/>
      <c r="V285" s="363"/>
      <c r="W285" s="363"/>
      <c r="X285" s="363"/>
      <c r="Y285" s="363"/>
      <c r="Z285" s="363"/>
      <c r="AA285" s="363"/>
      <c r="AB285" s="363"/>
      <c r="AC285" s="363"/>
      <c r="AD285" s="363"/>
      <c r="AE285" s="193"/>
      <c r="AF285" s="217" t="s">
        <v>268</v>
      </c>
      <c r="AG285" s="158" t="s">
        <v>240</v>
      </c>
      <c r="AH285" s="300" t="s">
        <v>18</v>
      </c>
      <c r="AI285" s="315" t="s">
        <v>816</v>
      </c>
      <c r="AJ285" s="221" t="s">
        <v>817</v>
      </c>
      <c r="AK285" s="221" t="s">
        <v>818</v>
      </c>
      <c r="AL285" s="221" t="s">
        <v>819</v>
      </c>
      <c r="AM285" s="221" t="s">
        <v>820</v>
      </c>
      <c r="AN285" s="221" t="s">
        <v>821</v>
      </c>
      <c r="AO285" s="221" t="s">
        <v>822</v>
      </c>
      <c r="AP285" s="302" t="s">
        <v>19</v>
      </c>
      <c r="AQ285" s="103">
        <f>SUM(AT285,AV285,AY285,BB285,BE285,BH285,BK285)</f>
        <v>800</v>
      </c>
      <c r="AR285" s="197">
        <f>SUM(AT285,AW285,AZ285,BC285,BF285,BI285,BL285)</f>
        <v>0</v>
      </c>
      <c r="AS285" s="195">
        <f>AQ285-AR285</f>
        <v>800</v>
      </c>
      <c r="AT285" s="311"/>
      <c r="AU285" s="244"/>
      <c r="AV285" s="159">
        <v>800</v>
      </c>
      <c r="AW285" s="311"/>
      <c r="AX285" s="194">
        <f>AV285-AW285</f>
        <v>800</v>
      </c>
      <c r="AY285" s="160">
        <v>0</v>
      </c>
      <c r="AZ285" s="311"/>
      <c r="BA285" s="194">
        <f>AY285-AZ285</f>
        <v>0</v>
      </c>
      <c r="BB285" s="159">
        <v>0</v>
      </c>
      <c r="BC285" s="311"/>
      <c r="BD285" s="194">
        <f>BB285-BC285</f>
        <v>0</v>
      </c>
      <c r="BE285" s="159">
        <v>0</v>
      </c>
      <c r="BF285" s="311"/>
      <c r="BG285" s="194">
        <f>BE285-BF285</f>
        <v>0</v>
      </c>
      <c r="BH285" s="159">
        <v>0</v>
      </c>
      <c r="BI285" s="311"/>
      <c r="BJ285" s="194">
        <f>BH285-BI285</f>
        <v>0</v>
      </c>
      <c r="BK285" s="159">
        <v>0</v>
      </c>
      <c r="BL285" s="311"/>
      <c r="BM285" s="195">
        <f>BK285-BL285</f>
        <v>0</v>
      </c>
      <c r="BN285" s="251">
        <v>0</v>
      </c>
      <c r="BO285" s="360"/>
      <c r="BP285" s="360"/>
      <c r="BQ285" s="360"/>
      <c r="BR285" s="249" t="str">
        <f>AG285 &amp; BN285</f>
        <v>Прибыль направляемая на инвестиции0</v>
      </c>
      <c r="BS285" s="360"/>
      <c r="BT285" s="360"/>
      <c r="BU285" s="360"/>
      <c r="BV285" s="360"/>
      <c r="BW285" s="360"/>
      <c r="BX285" s="249" t="str">
        <f>AG285&amp;AH285</f>
        <v>Прибыль направляемая на инвестициида</v>
      </c>
      <c r="BY285" s="250"/>
    </row>
    <row r="286" spans="3:77" ht="15" customHeight="1">
      <c r="C286" s="307"/>
      <c r="D286" s="381"/>
      <c r="E286" s="384"/>
      <c r="F286" s="387"/>
      <c r="G286" s="390"/>
      <c r="H286" s="393"/>
      <c r="I286" s="396"/>
      <c r="J286" s="396"/>
      <c r="K286" s="399"/>
      <c r="L286" s="402"/>
      <c r="M286" s="366"/>
      <c r="N286" s="370"/>
      <c r="O286" s="373"/>
      <c r="P286" s="376"/>
      <c r="Q286" s="379"/>
      <c r="R286" s="364"/>
      <c r="S286" s="364"/>
      <c r="T286" s="364"/>
      <c r="U286" s="364"/>
      <c r="V286" s="364"/>
      <c r="W286" s="364"/>
      <c r="X286" s="364"/>
      <c r="Y286" s="364"/>
      <c r="Z286" s="364"/>
      <c r="AA286" s="364"/>
      <c r="AB286" s="364"/>
      <c r="AC286" s="364"/>
      <c r="AD286" s="364"/>
      <c r="AE286" s="279" t="s">
        <v>383</v>
      </c>
      <c r="AF286" s="203"/>
      <c r="AG286" s="223" t="s">
        <v>24</v>
      </c>
      <c r="AH286" s="223"/>
      <c r="AI286" s="223"/>
      <c r="AJ286" s="223"/>
      <c r="AK286" s="223"/>
      <c r="AL286" s="223"/>
      <c r="AM286" s="223"/>
      <c r="AN286" s="223"/>
      <c r="AO286" s="223"/>
      <c r="AP286" s="168"/>
      <c r="AQ286" s="169"/>
      <c r="AR286" s="169"/>
      <c r="AS286" s="169"/>
      <c r="AT286" s="169"/>
      <c r="AU286" s="169"/>
      <c r="AV286" s="169"/>
      <c r="AW286" s="169"/>
      <c r="AX286" s="169"/>
      <c r="AY286" s="169"/>
      <c r="AZ286" s="169"/>
      <c r="BA286" s="169"/>
      <c r="BB286" s="169"/>
      <c r="BC286" s="169"/>
      <c r="BD286" s="169"/>
      <c r="BE286" s="169"/>
      <c r="BF286" s="169"/>
      <c r="BG286" s="169"/>
      <c r="BH286" s="169"/>
      <c r="BI286" s="169"/>
      <c r="BJ286" s="169"/>
      <c r="BK286" s="169"/>
      <c r="BL286" s="169"/>
      <c r="BM286" s="170"/>
      <c r="BN286" s="251"/>
      <c r="BO286" s="360"/>
      <c r="BP286" s="360"/>
      <c r="BQ286" s="360"/>
      <c r="BR286" s="250"/>
      <c r="BS286" s="360"/>
      <c r="BT286" s="360"/>
      <c r="BU286" s="360"/>
      <c r="BV286" s="360"/>
      <c r="BW286" s="360"/>
      <c r="BX286" s="250"/>
    </row>
    <row r="287" spans="3:77" ht="15" customHeight="1" thickBot="1">
      <c r="C287" s="308"/>
      <c r="D287" s="382"/>
      <c r="E287" s="385"/>
      <c r="F287" s="388"/>
      <c r="G287" s="391"/>
      <c r="H287" s="394"/>
      <c r="I287" s="397"/>
      <c r="J287" s="397"/>
      <c r="K287" s="400"/>
      <c r="L287" s="403"/>
      <c r="M287" s="367"/>
      <c r="N287" s="280" t="s">
        <v>384</v>
      </c>
      <c r="O287" s="212"/>
      <c r="P287" s="361" t="s">
        <v>154</v>
      </c>
      <c r="Q287" s="361"/>
      <c r="R287" s="171"/>
      <c r="S287" s="171"/>
      <c r="T287" s="166"/>
      <c r="U287" s="166"/>
      <c r="V287" s="166"/>
      <c r="W287" s="166"/>
      <c r="X287" s="166"/>
      <c r="Y287" s="166"/>
      <c r="Z287" s="166"/>
      <c r="AA287" s="166"/>
      <c r="AB287" s="166"/>
      <c r="AC287" s="166"/>
      <c r="AD287" s="166"/>
      <c r="AE287" s="166"/>
      <c r="AF287" s="166"/>
      <c r="AG287" s="166"/>
      <c r="AH287" s="166"/>
      <c r="AI287" s="166"/>
      <c r="AJ287" s="166"/>
      <c r="AK287" s="166"/>
      <c r="AL287" s="166"/>
      <c r="AM287" s="166"/>
      <c r="AN287" s="166"/>
      <c r="AO287" s="166"/>
      <c r="AP287" s="166"/>
      <c r="AQ287" s="166"/>
      <c r="AR287" s="166"/>
      <c r="AS287" s="166"/>
      <c r="AT287" s="166"/>
      <c r="AU287" s="166"/>
      <c r="AV287" s="166"/>
      <c r="AW287" s="166"/>
      <c r="AX287" s="166"/>
      <c r="AY287" s="166"/>
      <c r="AZ287" s="166"/>
      <c r="BA287" s="166"/>
      <c r="BB287" s="166"/>
      <c r="BC287" s="166"/>
      <c r="BD287" s="166"/>
      <c r="BE287" s="166"/>
      <c r="BF287" s="166"/>
      <c r="BG287" s="166"/>
      <c r="BH287" s="166"/>
      <c r="BI287" s="166"/>
      <c r="BJ287" s="166"/>
      <c r="BK287" s="166"/>
      <c r="BL287" s="166"/>
      <c r="BM287" s="167"/>
      <c r="BN287" s="251"/>
      <c r="BO287" s="250"/>
      <c r="BP287" s="250"/>
      <c r="BQ287" s="250"/>
      <c r="BR287" s="250"/>
      <c r="BS287" s="250"/>
      <c r="BT287" s="250"/>
      <c r="BX287" s="250"/>
    </row>
    <row r="288" spans="3:77" ht="11.25" customHeight="1">
      <c r="C288" s="97" t="s">
        <v>827</v>
      </c>
      <c r="D288" s="380" t="s">
        <v>869</v>
      </c>
      <c r="E288" s="383" t="s">
        <v>199</v>
      </c>
      <c r="F288" s="386" t="s">
        <v>210</v>
      </c>
      <c r="G288" s="389" t="s">
        <v>870</v>
      </c>
      <c r="H288" s="392" t="s">
        <v>766</v>
      </c>
      <c r="I288" s="395" t="s">
        <v>766</v>
      </c>
      <c r="J288" s="395" t="s">
        <v>767</v>
      </c>
      <c r="K288" s="398">
        <v>1</v>
      </c>
      <c r="L288" s="401" t="s">
        <v>2</v>
      </c>
      <c r="M288" s="365">
        <v>0</v>
      </c>
      <c r="N288" s="163"/>
      <c r="O288" s="161"/>
      <c r="P288" s="161"/>
      <c r="Q288" s="161"/>
      <c r="R288" s="161"/>
      <c r="S288" s="161"/>
      <c r="T288" s="161"/>
      <c r="U288" s="161"/>
      <c r="V288" s="161"/>
      <c r="W288" s="161"/>
      <c r="X288" s="161"/>
      <c r="Y288" s="161"/>
      <c r="Z288" s="161"/>
      <c r="AA288" s="161"/>
      <c r="AB288" s="161"/>
      <c r="AC288" s="161"/>
      <c r="AD288" s="161"/>
      <c r="AE288" s="161"/>
      <c r="AF288" s="161"/>
      <c r="AG288" s="161"/>
      <c r="AH288" s="161"/>
      <c r="AI288" s="161"/>
      <c r="AJ288" s="161"/>
      <c r="AK288" s="161"/>
      <c r="AL288" s="161"/>
      <c r="AM288" s="161"/>
      <c r="AN288" s="161"/>
      <c r="AO288" s="161"/>
      <c r="AP288" s="161"/>
      <c r="AQ288" s="161"/>
      <c r="AR288" s="161"/>
      <c r="AS288" s="161"/>
      <c r="AT288" s="161"/>
      <c r="AU288" s="161"/>
      <c r="AV288" s="161"/>
      <c r="AW288" s="161"/>
      <c r="AX288" s="161"/>
      <c r="AY288" s="161"/>
      <c r="AZ288" s="161"/>
      <c r="BA288" s="161"/>
      <c r="BB288" s="161"/>
      <c r="BC288" s="161"/>
      <c r="BD288" s="161"/>
      <c r="BE288" s="161"/>
      <c r="BF288" s="161"/>
      <c r="BG288" s="161"/>
      <c r="BH288" s="161"/>
      <c r="BI288" s="161"/>
      <c r="BJ288" s="161"/>
      <c r="BK288" s="161"/>
      <c r="BL288" s="161"/>
      <c r="BM288" s="162"/>
      <c r="BN288" s="251"/>
      <c r="BO288" s="250"/>
      <c r="BP288" s="250"/>
      <c r="BQ288" s="250"/>
      <c r="BR288" s="250"/>
      <c r="BS288" s="250"/>
      <c r="BT288" s="250"/>
      <c r="BX288" s="250"/>
    </row>
    <row r="289" spans="3:77" ht="11.25" customHeight="1">
      <c r="C289" s="307"/>
      <c r="D289" s="381"/>
      <c r="E289" s="384"/>
      <c r="F289" s="387"/>
      <c r="G289" s="390"/>
      <c r="H289" s="393"/>
      <c r="I289" s="396"/>
      <c r="J289" s="396"/>
      <c r="K289" s="399"/>
      <c r="L289" s="402"/>
      <c r="M289" s="366"/>
      <c r="N289" s="368"/>
      <c r="O289" s="371">
        <v>1</v>
      </c>
      <c r="P289" s="374" t="s">
        <v>904</v>
      </c>
      <c r="Q289" s="377"/>
      <c r="R289" s="362" t="s">
        <v>154</v>
      </c>
      <c r="S289" s="362" t="s">
        <v>154</v>
      </c>
      <c r="T289" s="362" t="s">
        <v>154</v>
      </c>
      <c r="U289" s="362" t="s">
        <v>154</v>
      </c>
      <c r="V289" s="362" t="s">
        <v>154</v>
      </c>
      <c r="W289" s="362" t="s">
        <v>154</v>
      </c>
      <c r="X289" s="362" t="s">
        <v>154</v>
      </c>
      <c r="Y289" s="362" t="s">
        <v>154</v>
      </c>
      <c r="Z289" s="362" t="s">
        <v>154</v>
      </c>
      <c r="AA289" s="362" t="s">
        <v>154</v>
      </c>
      <c r="AB289" s="362" t="s">
        <v>154</v>
      </c>
      <c r="AC289" s="362" t="s">
        <v>154</v>
      </c>
      <c r="AD289" s="362" t="s">
        <v>154</v>
      </c>
      <c r="AE289" s="209"/>
      <c r="AF289" s="220">
        <v>0</v>
      </c>
      <c r="AG289" s="219" t="s">
        <v>308</v>
      </c>
      <c r="AH289" s="219"/>
      <c r="AI289" s="219"/>
      <c r="AJ289" s="219"/>
      <c r="AK289" s="219"/>
      <c r="AL289" s="219"/>
      <c r="AM289" s="219"/>
      <c r="AN289" s="219"/>
      <c r="AO289" s="219"/>
      <c r="AP289" s="164"/>
      <c r="AQ289" s="164"/>
      <c r="AR289" s="164"/>
      <c r="AS289" s="164"/>
      <c r="AT289" s="164"/>
      <c r="AU289" s="164"/>
      <c r="AV289" s="164"/>
      <c r="AW289" s="164"/>
      <c r="AX289" s="164"/>
      <c r="AY289" s="164"/>
      <c r="AZ289" s="164"/>
      <c r="BA289" s="164"/>
      <c r="BB289" s="164"/>
      <c r="BC289" s="164"/>
      <c r="BD289" s="164"/>
      <c r="BE289" s="164"/>
      <c r="BF289" s="164"/>
      <c r="BG289" s="164"/>
      <c r="BH289" s="164"/>
      <c r="BI289" s="164"/>
      <c r="BJ289" s="164"/>
      <c r="BK289" s="164"/>
      <c r="BL289" s="164"/>
      <c r="BM289" s="165"/>
      <c r="BN289" s="251"/>
      <c r="BO289" s="360" t="s">
        <v>837</v>
      </c>
      <c r="BP289" s="360" t="s">
        <v>837</v>
      </c>
      <c r="BQ289" s="360" t="s">
        <v>837</v>
      </c>
      <c r="BR289" s="250"/>
      <c r="BS289" s="360" t="s">
        <v>837</v>
      </c>
      <c r="BT289" s="360" t="s">
        <v>837</v>
      </c>
      <c r="BU289" s="360" t="s">
        <v>837</v>
      </c>
      <c r="BV289" s="360" t="s">
        <v>837</v>
      </c>
      <c r="BW289" s="360" t="s">
        <v>837</v>
      </c>
      <c r="BX289" s="250"/>
    </row>
    <row r="290" spans="3:77" ht="45">
      <c r="C290" s="307"/>
      <c r="D290" s="381"/>
      <c r="E290" s="384"/>
      <c r="F290" s="387"/>
      <c r="G290" s="390"/>
      <c r="H290" s="393"/>
      <c r="I290" s="396"/>
      <c r="J290" s="396"/>
      <c r="K290" s="399"/>
      <c r="L290" s="402"/>
      <c r="M290" s="366"/>
      <c r="N290" s="369"/>
      <c r="O290" s="372"/>
      <c r="P290" s="375"/>
      <c r="Q290" s="378"/>
      <c r="R290" s="363"/>
      <c r="S290" s="363"/>
      <c r="T290" s="363"/>
      <c r="U290" s="363"/>
      <c r="V290" s="363"/>
      <c r="W290" s="363"/>
      <c r="X290" s="363"/>
      <c r="Y290" s="363"/>
      <c r="Z290" s="363"/>
      <c r="AA290" s="363"/>
      <c r="AB290" s="363"/>
      <c r="AC290" s="363"/>
      <c r="AD290" s="363"/>
      <c r="AE290" s="193"/>
      <c r="AF290" s="217" t="s">
        <v>268</v>
      </c>
      <c r="AG290" s="158" t="s">
        <v>240</v>
      </c>
      <c r="AH290" s="300" t="s">
        <v>18</v>
      </c>
      <c r="AI290" s="315" t="s">
        <v>816</v>
      </c>
      <c r="AJ290" s="221" t="s">
        <v>817</v>
      </c>
      <c r="AK290" s="221" t="s">
        <v>818</v>
      </c>
      <c r="AL290" s="221" t="s">
        <v>819</v>
      </c>
      <c r="AM290" s="221" t="s">
        <v>820</v>
      </c>
      <c r="AN290" s="221" t="s">
        <v>821</v>
      </c>
      <c r="AO290" s="221" t="s">
        <v>822</v>
      </c>
      <c r="AP290" s="302" t="s">
        <v>19</v>
      </c>
      <c r="AQ290" s="103">
        <f>SUM(AT290,AV290,AY290,BB290,BE290,BH290,BK290)</f>
        <v>270.95999999999998</v>
      </c>
      <c r="AR290" s="197">
        <f>SUM(AT290,AW290,AZ290,BC290,BF290,BI290,BL290)</f>
        <v>0</v>
      </c>
      <c r="AS290" s="195">
        <f>AQ290-AR290</f>
        <v>270.95999999999998</v>
      </c>
      <c r="AT290" s="311"/>
      <c r="AU290" s="244"/>
      <c r="AV290" s="159">
        <v>270.95999999999998</v>
      </c>
      <c r="AW290" s="311"/>
      <c r="AX290" s="194">
        <f>AV290-AW290</f>
        <v>270.95999999999998</v>
      </c>
      <c r="AY290" s="160">
        <v>0</v>
      </c>
      <c r="AZ290" s="311"/>
      <c r="BA290" s="194">
        <f>AY290-AZ290</f>
        <v>0</v>
      </c>
      <c r="BB290" s="159">
        <v>0</v>
      </c>
      <c r="BC290" s="311"/>
      <c r="BD290" s="194">
        <f>BB290-BC290</f>
        <v>0</v>
      </c>
      <c r="BE290" s="159">
        <v>0</v>
      </c>
      <c r="BF290" s="311"/>
      <c r="BG290" s="194">
        <f>BE290-BF290</f>
        <v>0</v>
      </c>
      <c r="BH290" s="159">
        <v>0</v>
      </c>
      <c r="BI290" s="311"/>
      <c r="BJ290" s="194">
        <f>BH290-BI290</f>
        <v>0</v>
      </c>
      <c r="BK290" s="159">
        <v>0</v>
      </c>
      <c r="BL290" s="311"/>
      <c r="BM290" s="195">
        <f>BK290-BL290</f>
        <v>0</v>
      </c>
      <c r="BN290" s="251">
        <v>0</v>
      </c>
      <c r="BO290" s="360"/>
      <c r="BP290" s="360"/>
      <c r="BQ290" s="360"/>
      <c r="BR290" s="249" t="str">
        <f>AG290 &amp; BN290</f>
        <v>Прибыль направляемая на инвестиции0</v>
      </c>
      <c r="BS290" s="360"/>
      <c r="BT290" s="360"/>
      <c r="BU290" s="360"/>
      <c r="BV290" s="360"/>
      <c r="BW290" s="360"/>
      <c r="BX290" s="249" t="str">
        <f>AG290&amp;AH290</f>
        <v>Прибыль направляемая на инвестициида</v>
      </c>
      <c r="BY290" s="250"/>
    </row>
    <row r="291" spans="3:77" ht="15" customHeight="1">
      <c r="C291" s="307"/>
      <c r="D291" s="381"/>
      <c r="E291" s="384"/>
      <c r="F291" s="387"/>
      <c r="G291" s="390"/>
      <c r="H291" s="393"/>
      <c r="I291" s="396"/>
      <c r="J291" s="396"/>
      <c r="K291" s="399"/>
      <c r="L291" s="402"/>
      <c r="M291" s="366"/>
      <c r="N291" s="370"/>
      <c r="O291" s="373"/>
      <c r="P291" s="376"/>
      <c r="Q291" s="379"/>
      <c r="R291" s="364"/>
      <c r="S291" s="364"/>
      <c r="T291" s="364"/>
      <c r="U291" s="364"/>
      <c r="V291" s="364"/>
      <c r="W291" s="364"/>
      <c r="X291" s="364"/>
      <c r="Y291" s="364"/>
      <c r="Z291" s="364"/>
      <c r="AA291" s="364"/>
      <c r="AB291" s="364"/>
      <c r="AC291" s="364"/>
      <c r="AD291" s="364"/>
      <c r="AE291" s="279" t="s">
        <v>383</v>
      </c>
      <c r="AF291" s="203"/>
      <c r="AG291" s="223" t="s">
        <v>24</v>
      </c>
      <c r="AH291" s="223"/>
      <c r="AI291" s="223"/>
      <c r="AJ291" s="223"/>
      <c r="AK291" s="223"/>
      <c r="AL291" s="223"/>
      <c r="AM291" s="223"/>
      <c r="AN291" s="223"/>
      <c r="AO291" s="223"/>
      <c r="AP291" s="168"/>
      <c r="AQ291" s="169"/>
      <c r="AR291" s="169"/>
      <c r="AS291" s="169"/>
      <c r="AT291" s="169"/>
      <c r="AU291" s="169"/>
      <c r="AV291" s="169"/>
      <c r="AW291" s="169"/>
      <c r="AX291" s="169"/>
      <c r="AY291" s="169"/>
      <c r="AZ291" s="169"/>
      <c r="BA291" s="169"/>
      <c r="BB291" s="169"/>
      <c r="BC291" s="169"/>
      <c r="BD291" s="169"/>
      <c r="BE291" s="169"/>
      <c r="BF291" s="169"/>
      <c r="BG291" s="169"/>
      <c r="BH291" s="169"/>
      <c r="BI291" s="169"/>
      <c r="BJ291" s="169"/>
      <c r="BK291" s="169"/>
      <c r="BL291" s="169"/>
      <c r="BM291" s="170"/>
      <c r="BN291" s="251"/>
      <c r="BO291" s="360"/>
      <c r="BP291" s="360"/>
      <c r="BQ291" s="360"/>
      <c r="BR291" s="250"/>
      <c r="BS291" s="360"/>
      <c r="BT291" s="360"/>
      <c r="BU291" s="360"/>
      <c r="BV291" s="360"/>
      <c r="BW291" s="360"/>
      <c r="BX291" s="250"/>
    </row>
    <row r="292" spans="3:77" ht="15" customHeight="1" thickBot="1">
      <c r="C292" s="308"/>
      <c r="D292" s="382"/>
      <c r="E292" s="385"/>
      <c r="F292" s="388"/>
      <c r="G292" s="391"/>
      <c r="H292" s="394"/>
      <c r="I292" s="397"/>
      <c r="J292" s="397"/>
      <c r="K292" s="400"/>
      <c r="L292" s="403"/>
      <c r="M292" s="367"/>
      <c r="N292" s="280" t="s">
        <v>384</v>
      </c>
      <c r="O292" s="212"/>
      <c r="P292" s="361" t="s">
        <v>154</v>
      </c>
      <c r="Q292" s="361"/>
      <c r="R292" s="171"/>
      <c r="S292" s="171"/>
      <c r="T292" s="166"/>
      <c r="U292" s="166"/>
      <c r="V292" s="166"/>
      <c r="W292" s="166"/>
      <c r="X292" s="166"/>
      <c r="Y292" s="166"/>
      <c r="Z292" s="166"/>
      <c r="AA292" s="166"/>
      <c r="AB292" s="166"/>
      <c r="AC292" s="166"/>
      <c r="AD292" s="166"/>
      <c r="AE292" s="166"/>
      <c r="AF292" s="166"/>
      <c r="AG292" s="166"/>
      <c r="AH292" s="166"/>
      <c r="AI292" s="166"/>
      <c r="AJ292" s="166"/>
      <c r="AK292" s="166"/>
      <c r="AL292" s="166"/>
      <c r="AM292" s="166"/>
      <c r="AN292" s="166"/>
      <c r="AO292" s="166"/>
      <c r="AP292" s="166"/>
      <c r="AQ292" s="166"/>
      <c r="AR292" s="166"/>
      <c r="AS292" s="166"/>
      <c r="AT292" s="166"/>
      <c r="AU292" s="166"/>
      <c r="AV292" s="166"/>
      <c r="AW292" s="166"/>
      <c r="AX292" s="166"/>
      <c r="AY292" s="166"/>
      <c r="AZ292" s="166"/>
      <c r="BA292" s="166"/>
      <c r="BB292" s="166"/>
      <c r="BC292" s="166"/>
      <c r="BD292" s="166"/>
      <c r="BE292" s="166"/>
      <c r="BF292" s="166"/>
      <c r="BG292" s="166"/>
      <c r="BH292" s="166"/>
      <c r="BI292" s="166"/>
      <c r="BJ292" s="166"/>
      <c r="BK292" s="166"/>
      <c r="BL292" s="166"/>
      <c r="BM292" s="167"/>
      <c r="BN292" s="251"/>
      <c r="BO292" s="250"/>
      <c r="BP292" s="250"/>
      <c r="BQ292" s="250"/>
      <c r="BR292" s="250"/>
      <c r="BS292" s="250"/>
      <c r="BT292" s="250"/>
      <c r="BX292" s="250"/>
    </row>
    <row r="293" spans="3:77" ht="11.25" customHeight="1">
      <c r="C293" s="97" t="s">
        <v>827</v>
      </c>
      <c r="D293" s="380" t="s">
        <v>871</v>
      </c>
      <c r="E293" s="383" t="s">
        <v>199</v>
      </c>
      <c r="F293" s="386" t="s">
        <v>210</v>
      </c>
      <c r="G293" s="389" t="s">
        <v>872</v>
      </c>
      <c r="H293" s="392" t="s">
        <v>766</v>
      </c>
      <c r="I293" s="395" t="s">
        <v>766</v>
      </c>
      <c r="J293" s="395" t="s">
        <v>767</v>
      </c>
      <c r="K293" s="398">
        <v>1</v>
      </c>
      <c r="L293" s="401" t="s">
        <v>2</v>
      </c>
      <c r="M293" s="365">
        <v>0</v>
      </c>
      <c r="N293" s="163"/>
      <c r="O293" s="161"/>
      <c r="P293" s="161"/>
      <c r="Q293" s="161"/>
      <c r="R293" s="161"/>
      <c r="S293" s="161"/>
      <c r="T293" s="161"/>
      <c r="U293" s="161"/>
      <c r="V293" s="161"/>
      <c r="W293" s="161"/>
      <c r="X293" s="161"/>
      <c r="Y293" s="161"/>
      <c r="Z293" s="161"/>
      <c r="AA293" s="161"/>
      <c r="AB293" s="161"/>
      <c r="AC293" s="161"/>
      <c r="AD293" s="161"/>
      <c r="AE293" s="161"/>
      <c r="AF293" s="161"/>
      <c r="AG293" s="161"/>
      <c r="AH293" s="161"/>
      <c r="AI293" s="161"/>
      <c r="AJ293" s="161"/>
      <c r="AK293" s="161"/>
      <c r="AL293" s="161"/>
      <c r="AM293" s="161"/>
      <c r="AN293" s="161"/>
      <c r="AO293" s="161"/>
      <c r="AP293" s="161"/>
      <c r="AQ293" s="161"/>
      <c r="AR293" s="161"/>
      <c r="AS293" s="161"/>
      <c r="AT293" s="161"/>
      <c r="AU293" s="161"/>
      <c r="AV293" s="161"/>
      <c r="AW293" s="161"/>
      <c r="AX293" s="161"/>
      <c r="AY293" s="161"/>
      <c r="AZ293" s="161"/>
      <c r="BA293" s="161"/>
      <c r="BB293" s="161"/>
      <c r="BC293" s="161"/>
      <c r="BD293" s="161"/>
      <c r="BE293" s="161"/>
      <c r="BF293" s="161"/>
      <c r="BG293" s="161"/>
      <c r="BH293" s="161"/>
      <c r="BI293" s="161"/>
      <c r="BJ293" s="161"/>
      <c r="BK293" s="161"/>
      <c r="BL293" s="161"/>
      <c r="BM293" s="162"/>
      <c r="BN293" s="251"/>
      <c r="BO293" s="250"/>
      <c r="BP293" s="250"/>
      <c r="BQ293" s="250"/>
      <c r="BR293" s="250"/>
      <c r="BS293" s="250"/>
      <c r="BT293" s="250"/>
      <c r="BX293" s="250"/>
    </row>
    <row r="294" spans="3:77" ht="11.25" customHeight="1">
      <c r="C294" s="307"/>
      <c r="D294" s="381"/>
      <c r="E294" s="384"/>
      <c r="F294" s="387"/>
      <c r="G294" s="390"/>
      <c r="H294" s="393"/>
      <c r="I294" s="396"/>
      <c r="J294" s="396"/>
      <c r="K294" s="399"/>
      <c r="L294" s="402"/>
      <c r="M294" s="366"/>
      <c r="N294" s="368"/>
      <c r="O294" s="371">
        <v>1</v>
      </c>
      <c r="P294" s="374" t="s">
        <v>904</v>
      </c>
      <c r="Q294" s="377"/>
      <c r="R294" s="362" t="s">
        <v>154</v>
      </c>
      <c r="S294" s="362" t="s">
        <v>154</v>
      </c>
      <c r="T294" s="362" t="s">
        <v>154</v>
      </c>
      <c r="U294" s="362" t="s">
        <v>154</v>
      </c>
      <c r="V294" s="362" t="s">
        <v>154</v>
      </c>
      <c r="W294" s="362" t="s">
        <v>154</v>
      </c>
      <c r="X294" s="362" t="s">
        <v>154</v>
      </c>
      <c r="Y294" s="362" t="s">
        <v>154</v>
      </c>
      <c r="Z294" s="362" t="s">
        <v>154</v>
      </c>
      <c r="AA294" s="362" t="s">
        <v>154</v>
      </c>
      <c r="AB294" s="362" t="s">
        <v>154</v>
      </c>
      <c r="AC294" s="362" t="s">
        <v>154</v>
      </c>
      <c r="AD294" s="362" t="s">
        <v>154</v>
      </c>
      <c r="AE294" s="209"/>
      <c r="AF294" s="220">
        <v>0</v>
      </c>
      <c r="AG294" s="219" t="s">
        <v>308</v>
      </c>
      <c r="AH294" s="219"/>
      <c r="AI294" s="219"/>
      <c r="AJ294" s="219"/>
      <c r="AK294" s="219"/>
      <c r="AL294" s="219"/>
      <c r="AM294" s="219"/>
      <c r="AN294" s="219"/>
      <c r="AO294" s="219"/>
      <c r="AP294" s="164"/>
      <c r="AQ294" s="164"/>
      <c r="AR294" s="164"/>
      <c r="AS294" s="164"/>
      <c r="AT294" s="164"/>
      <c r="AU294" s="164"/>
      <c r="AV294" s="164"/>
      <c r="AW294" s="164"/>
      <c r="AX294" s="164"/>
      <c r="AY294" s="164"/>
      <c r="AZ294" s="164"/>
      <c r="BA294" s="164"/>
      <c r="BB294" s="164"/>
      <c r="BC294" s="164"/>
      <c r="BD294" s="164"/>
      <c r="BE294" s="164"/>
      <c r="BF294" s="164"/>
      <c r="BG294" s="164"/>
      <c r="BH294" s="164"/>
      <c r="BI294" s="164"/>
      <c r="BJ294" s="164"/>
      <c r="BK294" s="164"/>
      <c r="BL294" s="164"/>
      <c r="BM294" s="165"/>
      <c r="BN294" s="251"/>
      <c r="BO294" s="360" t="s">
        <v>837</v>
      </c>
      <c r="BP294" s="360" t="s">
        <v>837</v>
      </c>
      <c r="BQ294" s="360" t="s">
        <v>837</v>
      </c>
      <c r="BR294" s="250"/>
      <c r="BS294" s="360" t="s">
        <v>837</v>
      </c>
      <c r="BT294" s="360" t="s">
        <v>837</v>
      </c>
      <c r="BU294" s="360" t="s">
        <v>837</v>
      </c>
      <c r="BV294" s="360" t="s">
        <v>837</v>
      </c>
      <c r="BW294" s="360" t="s">
        <v>837</v>
      </c>
      <c r="BX294" s="250"/>
    </row>
    <row r="295" spans="3:77" ht="45">
      <c r="C295" s="307"/>
      <c r="D295" s="381"/>
      <c r="E295" s="384"/>
      <c r="F295" s="387"/>
      <c r="G295" s="390"/>
      <c r="H295" s="393"/>
      <c r="I295" s="396"/>
      <c r="J295" s="396"/>
      <c r="K295" s="399"/>
      <c r="L295" s="402"/>
      <c r="M295" s="366"/>
      <c r="N295" s="369"/>
      <c r="O295" s="372"/>
      <c r="P295" s="375"/>
      <c r="Q295" s="378"/>
      <c r="R295" s="363"/>
      <c r="S295" s="363"/>
      <c r="T295" s="363"/>
      <c r="U295" s="363"/>
      <c r="V295" s="363"/>
      <c r="W295" s="363"/>
      <c r="X295" s="363"/>
      <c r="Y295" s="363"/>
      <c r="Z295" s="363"/>
      <c r="AA295" s="363"/>
      <c r="AB295" s="363"/>
      <c r="AC295" s="363"/>
      <c r="AD295" s="363"/>
      <c r="AE295" s="193"/>
      <c r="AF295" s="217" t="s">
        <v>268</v>
      </c>
      <c r="AG295" s="158" t="s">
        <v>240</v>
      </c>
      <c r="AH295" s="300" t="s">
        <v>18</v>
      </c>
      <c r="AI295" s="315" t="s">
        <v>816</v>
      </c>
      <c r="AJ295" s="221" t="s">
        <v>817</v>
      </c>
      <c r="AK295" s="221" t="s">
        <v>818</v>
      </c>
      <c r="AL295" s="221" t="s">
        <v>819</v>
      </c>
      <c r="AM295" s="221" t="s">
        <v>820</v>
      </c>
      <c r="AN295" s="221" t="s">
        <v>821</v>
      </c>
      <c r="AO295" s="221" t="s">
        <v>822</v>
      </c>
      <c r="AP295" s="302" t="s">
        <v>19</v>
      </c>
      <c r="AQ295" s="103">
        <f>SUM(AT295,AV295,AY295,BB295,BE295,BH295,BK295)</f>
        <v>561.09</v>
      </c>
      <c r="AR295" s="197">
        <f>SUM(AT295,AW295,AZ295,BC295,BF295,BI295,BL295)</f>
        <v>0</v>
      </c>
      <c r="AS295" s="195">
        <f>AQ295-AR295</f>
        <v>561.09</v>
      </c>
      <c r="AT295" s="311"/>
      <c r="AU295" s="244"/>
      <c r="AV295" s="159">
        <v>561.09</v>
      </c>
      <c r="AW295" s="311"/>
      <c r="AX295" s="194">
        <f>AV295-AW295</f>
        <v>561.09</v>
      </c>
      <c r="AY295" s="160">
        <v>0</v>
      </c>
      <c r="AZ295" s="311"/>
      <c r="BA295" s="194">
        <f>AY295-AZ295</f>
        <v>0</v>
      </c>
      <c r="BB295" s="159">
        <v>0</v>
      </c>
      <c r="BC295" s="311"/>
      <c r="BD295" s="194">
        <f>BB295-BC295</f>
        <v>0</v>
      </c>
      <c r="BE295" s="159">
        <v>0</v>
      </c>
      <c r="BF295" s="311"/>
      <c r="BG295" s="194">
        <f>BE295-BF295</f>
        <v>0</v>
      </c>
      <c r="BH295" s="159">
        <v>0</v>
      </c>
      <c r="BI295" s="311"/>
      <c r="BJ295" s="194">
        <f>BH295-BI295</f>
        <v>0</v>
      </c>
      <c r="BK295" s="159">
        <v>0</v>
      </c>
      <c r="BL295" s="311"/>
      <c r="BM295" s="195">
        <f>BK295-BL295</f>
        <v>0</v>
      </c>
      <c r="BN295" s="251">
        <v>0</v>
      </c>
      <c r="BO295" s="360"/>
      <c r="BP295" s="360"/>
      <c r="BQ295" s="360"/>
      <c r="BR295" s="249" t="str">
        <f>AG295 &amp; BN295</f>
        <v>Прибыль направляемая на инвестиции0</v>
      </c>
      <c r="BS295" s="360"/>
      <c r="BT295" s="360"/>
      <c r="BU295" s="360"/>
      <c r="BV295" s="360"/>
      <c r="BW295" s="360"/>
      <c r="BX295" s="249" t="str">
        <f>AG295&amp;AH295</f>
        <v>Прибыль направляемая на инвестициида</v>
      </c>
      <c r="BY295" s="250"/>
    </row>
    <row r="296" spans="3:77" ht="15" customHeight="1">
      <c r="C296" s="307"/>
      <c r="D296" s="381"/>
      <c r="E296" s="384"/>
      <c r="F296" s="387"/>
      <c r="G296" s="390"/>
      <c r="H296" s="393"/>
      <c r="I296" s="396"/>
      <c r="J296" s="396"/>
      <c r="K296" s="399"/>
      <c r="L296" s="402"/>
      <c r="M296" s="366"/>
      <c r="N296" s="370"/>
      <c r="O296" s="373"/>
      <c r="P296" s="376"/>
      <c r="Q296" s="379"/>
      <c r="R296" s="364"/>
      <c r="S296" s="364"/>
      <c r="T296" s="364"/>
      <c r="U296" s="364"/>
      <c r="V296" s="364"/>
      <c r="W296" s="364"/>
      <c r="X296" s="364"/>
      <c r="Y296" s="364"/>
      <c r="Z296" s="364"/>
      <c r="AA296" s="364"/>
      <c r="AB296" s="364"/>
      <c r="AC296" s="364"/>
      <c r="AD296" s="364"/>
      <c r="AE296" s="279" t="s">
        <v>383</v>
      </c>
      <c r="AF296" s="203"/>
      <c r="AG296" s="223" t="s">
        <v>24</v>
      </c>
      <c r="AH296" s="223"/>
      <c r="AI296" s="223"/>
      <c r="AJ296" s="223"/>
      <c r="AK296" s="223"/>
      <c r="AL296" s="223"/>
      <c r="AM296" s="223"/>
      <c r="AN296" s="223"/>
      <c r="AO296" s="223"/>
      <c r="AP296" s="168"/>
      <c r="AQ296" s="169"/>
      <c r="AR296" s="169"/>
      <c r="AS296" s="169"/>
      <c r="AT296" s="169"/>
      <c r="AU296" s="169"/>
      <c r="AV296" s="169"/>
      <c r="AW296" s="169"/>
      <c r="AX296" s="169"/>
      <c r="AY296" s="169"/>
      <c r="AZ296" s="169"/>
      <c r="BA296" s="169"/>
      <c r="BB296" s="169"/>
      <c r="BC296" s="169"/>
      <c r="BD296" s="169"/>
      <c r="BE296" s="169"/>
      <c r="BF296" s="169"/>
      <c r="BG296" s="169"/>
      <c r="BH296" s="169"/>
      <c r="BI296" s="169"/>
      <c r="BJ296" s="169"/>
      <c r="BK296" s="169"/>
      <c r="BL296" s="169"/>
      <c r="BM296" s="170"/>
      <c r="BN296" s="251"/>
      <c r="BO296" s="360"/>
      <c r="BP296" s="360"/>
      <c r="BQ296" s="360"/>
      <c r="BR296" s="250"/>
      <c r="BS296" s="360"/>
      <c r="BT296" s="360"/>
      <c r="BU296" s="360"/>
      <c r="BV296" s="360"/>
      <c r="BW296" s="360"/>
      <c r="BX296" s="250"/>
    </row>
    <row r="297" spans="3:77" ht="15" customHeight="1" thickBot="1">
      <c r="C297" s="308"/>
      <c r="D297" s="382"/>
      <c r="E297" s="385"/>
      <c r="F297" s="388"/>
      <c r="G297" s="391"/>
      <c r="H297" s="394"/>
      <c r="I297" s="397"/>
      <c r="J297" s="397"/>
      <c r="K297" s="400"/>
      <c r="L297" s="403"/>
      <c r="M297" s="367"/>
      <c r="N297" s="280" t="s">
        <v>384</v>
      </c>
      <c r="O297" s="212"/>
      <c r="P297" s="361" t="s">
        <v>154</v>
      </c>
      <c r="Q297" s="361"/>
      <c r="R297" s="171"/>
      <c r="S297" s="171"/>
      <c r="T297" s="166"/>
      <c r="U297" s="166"/>
      <c r="V297" s="166"/>
      <c r="W297" s="166"/>
      <c r="X297" s="166"/>
      <c r="Y297" s="166"/>
      <c r="Z297" s="166"/>
      <c r="AA297" s="166"/>
      <c r="AB297" s="166"/>
      <c r="AC297" s="166"/>
      <c r="AD297" s="166"/>
      <c r="AE297" s="166"/>
      <c r="AF297" s="166"/>
      <c r="AG297" s="166"/>
      <c r="AH297" s="166"/>
      <c r="AI297" s="166"/>
      <c r="AJ297" s="166"/>
      <c r="AK297" s="166"/>
      <c r="AL297" s="166"/>
      <c r="AM297" s="166"/>
      <c r="AN297" s="166"/>
      <c r="AO297" s="166"/>
      <c r="AP297" s="166"/>
      <c r="AQ297" s="166"/>
      <c r="AR297" s="166"/>
      <c r="AS297" s="166"/>
      <c r="AT297" s="166"/>
      <c r="AU297" s="166"/>
      <c r="AV297" s="166"/>
      <c r="AW297" s="166"/>
      <c r="AX297" s="166"/>
      <c r="AY297" s="166"/>
      <c r="AZ297" s="166"/>
      <c r="BA297" s="166"/>
      <c r="BB297" s="166"/>
      <c r="BC297" s="166"/>
      <c r="BD297" s="166"/>
      <c r="BE297" s="166"/>
      <c r="BF297" s="166"/>
      <c r="BG297" s="166"/>
      <c r="BH297" s="166"/>
      <c r="BI297" s="166"/>
      <c r="BJ297" s="166"/>
      <c r="BK297" s="166"/>
      <c r="BL297" s="166"/>
      <c r="BM297" s="167"/>
      <c r="BN297" s="251"/>
      <c r="BO297" s="250"/>
      <c r="BP297" s="250"/>
      <c r="BQ297" s="250"/>
      <c r="BR297" s="250"/>
      <c r="BS297" s="250"/>
      <c r="BT297" s="250"/>
      <c r="BX297" s="250"/>
    </row>
    <row r="298" spans="3:77" ht="11.25" customHeight="1">
      <c r="C298" s="97" t="s">
        <v>827</v>
      </c>
      <c r="D298" s="380" t="s">
        <v>873</v>
      </c>
      <c r="E298" s="383" t="s">
        <v>199</v>
      </c>
      <c r="F298" s="386" t="s">
        <v>210</v>
      </c>
      <c r="G298" s="389" t="s">
        <v>874</v>
      </c>
      <c r="H298" s="392" t="s">
        <v>766</v>
      </c>
      <c r="I298" s="395" t="s">
        <v>766</v>
      </c>
      <c r="J298" s="395" t="s">
        <v>767</v>
      </c>
      <c r="K298" s="398">
        <v>1</v>
      </c>
      <c r="L298" s="401" t="s">
        <v>2</v>
      </c>
      <c r="M298" s="365">
        <v>0</v>
      </c>
      <c r="N298" s="163"/>
      <c r="O298" s="161"/>
      <c r="P298" s="161"/>
      <c r="Q298" s="161"/>
      <c r="R298" s="161"/>
      <c r="S298" s="161"/>
      <c r="T298" s="161"/>
      <c r="U298" s="161"/>
      <c r="V298" s="161"/>
      <c r="W298" s="161"/>
      <c r="X298" s="161"/>
      <c r="Y298" s="161"/>
      <c r="Z298" s="161"/>
      <c r="AA298" s="161"/>
      <c r="AB298" s="161"/>
      <c r="AC298" s="161"/>
      <c r="AD298" s="161"/>
      <c r="AE298" s="161"/>
      <c r="AF298" s="161"/>
      <c r="AG298" s="161"/>
      <c r="AH298" s="161"/>
      <c r="AI298" s="161"/>
      <c r="AJ298" s="161"/>
      <c r="AK298" s="161"/>
      <c r="AL298" s="161"/>
      <c r="AM298" s="161"/>
      <c r="AN298" s="161"/>
      <c r="AO298" s="161"/>
      <c r="AP298" s="161"/>
      <c r="AQ298" s="161"/>
      <c r="AR298" s="161"/>
      <c r="AS298" s="161"/>
      <c r="AT298" s="161"/>
      <c r="AU298" s="161"/>
      <c r="AV298" s="161"/>
      <c r="AW298" s="161"/>
      <c r="AX298" s="161"/>
      <c r="AY298" s="161"/>
      <c r="AZ298" s="161"/>
      <c r="BA298" s="161"/>
      <c r="BB298" s="161"/>
      <c r="BC298" s="161"/>
      <c r="BD298" s="161"/>
      <c r="BE298" s="161"/>
      <c r="BF298" s="161"/>
      <c r="BG298" s="161"/>
      <c r="BH298" s="161"/>
      <c r="BI298" s="161"/>
      <c r="BJ298" s="161"/>
      <c r="BK298" s="161"/>
      <c r="BL298" s="161"/>
      <c r="BM298" s="162"/>
      <c r="BN298" s="251"/>
      <c r="BO298" s="250"/>
      <c r="BP298" s="250"/>
      <c r="BQ298" s="250"/>
      <c r="BR298" s="250"/>
      <c r="BS298" s="250"/>
      <c r="BT298" s="250"/>
      <c r="BX298" s="250"/>
    </row>
    <row r="299" spans="3:77" ht="11.25" customHeight="1">
      <c r="C299" s="307"/>
      <c r="D299" s="381"/>
      <c r="E299" s="384"/>
      <c r="F299" s="387"/>
      <c r="G299" s="390"/>
      <c r="H299" s="393"/>
      <c r="I299" s="396"/>
      <c r="J299" s="396"/>
      <c r="K299" s="399"/>
      <c r="L299" s="402"/>
      <c r="M299" s="366"/>
      <c r="N299" s="368"/>
      <c r="O299" s="371">
        <v>1</v>
      </c>
      <c r="P299" s="374" t="s">
        <v>904</v>
      </c>
      <c r="Q299" s="377"/>
      <c r="R299" s="362" t="s">
        <v>154</v>
      </c>
      <c r="S299" s="362" t="s">
        <v>154</v>
      </c>
      <c r="T299" s="362" t="s">
        <v>154</v>
      </c>
      <c r="U299" s="362" t="s">
        <v>154</v>
      </c>
      <c r="V299" s="362" t="s">
        <v>154</v>
      </c>
      <c r="W299" s="362" t="s">
        <v>154</v>
      </c>
      <c r="X299" s="362" t="s">
        <v>154</v>
      </c>
      <c r="Y299" s="362" t="s">
        <v>154</v>
      </c>
      <c r="Z299" s="362" t="s">
        <v>154</v>
      </c>
      <c r="AA299" s="362" t="s">
        <v>154</v>
      </c>
      <c r="AB299" s="362" t="s">
        <v>154</v>
      </c>
      <c r="AC299" s="362" t="s">
        <v>154</v>
      </c>
      <c r="AD299" s="362" t="s">
        <v>154</v>
      </c>
      <c r="AE299" s="209"/>
      <c r="AF299" s="220">
        <v>0</v>
      </c>
      <c r="AG299" s="219" t="s">
        <v>308</v>
      </c>
      <c r="AH299" s="219"/>
      <c r="AI299" s="219"/>
      <c r="AJ299" s="219"/>
      <c r="AK299" s="219"/>
      <c r="AL299" s="219"/>
      <c r="AM299" s="219"/>
      <c r="AN299" s="219"/>
      <c r="AO299" s="219"/>
      <c r="AP299" s="164"/>
      <c r="AQ299" s="164"/>
      <c r="AR299" s="164"/>
      <c r="AS299" s="164"/>
      <c r="AT299" s="164"/>
      <c r="AU299" s="164"/>
      <c r="AV299" s="164"/>
      <c r="AW299" s="164"/>
      <c r="AX299" s="164"/>
      <c r="AY299" s="164"/>
      <c r="AZ299" s="164"/>
      <c r="BA299" s="164"/>
      <c r="BB299" s="164"/>
      <c r="BC299" s="164"/>
      <c r="BD299" s="164"/>
      <c r="BE299" s="164"/>
      <c r="BF299" s="164"/>
      <c r="BG299" s="164"/>
      <c r="BH299" s="164"/>
      <c r="BI299" s="164"/>
      <c r="BJ299" s="164"/>
      <c r="BK299" s="164"/>
      <c r="BL299" s="164"/>
      <c r="BM299" s="165"/>
      <c r="BN299" s="251"/>
      <c r="BO299" s="360" t="s">
        <v>837</v>
      </c>
      <c r="BP299" s="360" t="s">
        <v>837</v>
      </c>
      <c r="BQ299" s="360" t="s">
        <v>837</v>
      </c>
      <c r="BR299" s="250"/>
      <c r="BS299" s="360" t="s">
        <v>837</v>
      </c>
      <c r="BT299" s="360" t="s">
        <v>837</v>
      </c>
      <c r="BU299" s="360" t="s">
        <v>837</v>
      </c>
      <c r="BV299" s="360" t="s">
        <v>837</v>
      </c>
      <c r="BW299" s="360" t="s">
        <v>837</v>
      </c>
      <c r="BX299" s="250"/>
    </row>
    <row r="300" spans="3:77" ht="45">
      <c r="C300" s="307"/>
      <c r="D300" s="381"/>
      <c r="E300" s="384"/>
      <c r="F300" s="387"/>
      <c r="G300" s="390"/>
      <c r="H300" s="393"/>
      <c r="I300" s="396"/>
      <c r="J300" s="396"/>
      <c r="K300" s="399"/>
      <c r="L300" s="402"/>
      <c r="M300" s="366"/>
      <c r="N300" s="369"/>
      <c r="O300" s="372"/>
      <c r="P300" s="375"/>
      <c r="Q300" s="378"/>
      <c r="R300" s="363"/>
      <c r="S300" s="363"/>
      <c r="T300" s="363"/>
      <c r="U300" s="363"/>
      <c r="V300" s="363"/>
      <c r="W300" s="363"/>
      <c r="X300" s="363"/>
      <c r="Y300" s="363"/>
      <c r="Z300" s="363"/>
      <c r="AA300" s="363"/>
      <c r="AB300" s="363"/>
      <c r="AC300" s="363"/>
      <c r="AD300" s="363"/>
      <c r="AE300" s="193"/>
      <c r="AF300" s="217" t="s">
        <v>268</v>
      </c>
      <c r="AG300" s="158" t="s">
        <v>240</v>
      </c>
      <c r="AH300" s="300" t="s">
        <v>18</v>
      </c>
      <c r="AI300" s="315" t="s">
        <v>816</v>
      </c>
      <c r="AJ300" s="221" t="s">
        <v>817</v>
      </c>
      <c r="AK300" s="221" t="s">
        <v>818</v>
      </c>
      <c r="AL300" s="221" t="s">
        <v>819</v>
      </c>
      <c r="AM300" s="221" t="s">
        <v>820</v>
      </c>
      <c r="AN300" s="221" t="s">
        <v>821</v>
      </c>
      <c r="AO300" s="221" t="s">
        <v>822</v>
      </c>
      <c r="AP300" s="302" t="s">
        <v>19</v>
      </c>
      <c r="AQ300" s="103">
        <f>SUM(AT300,AV300,AY300,BB300,BE300,BH300,BK300)</f>
        <v>561.09</v>
      </c>
      <c r="AR300" s="197">
        <f>SUM(AT300,AW300,AZ300,BC300,BF300,BI300,BL300)</f>
        <v>0</v>
      </c>
      <c r="AS300" s="195">
        <f>AQ300-AR300</f>
        <v>561.09</v>
      </c>
      <c r="AT300" s="311"/>
      <c r="AU300" s="244"/>
      <c r="AV300" s="159">
        <v>561.09</v>
      </c>
      <c r="AW300" s="311"/>
      <c r="AX300" s="194">
        <f>AV300-AW300</f>
        <v>561.09</v>
      </c>
      <c r="AY300" s="160">
        <v>0</v>
      </c>
      <c r="AZ300" s="311"/>
      <c r="BA300" s="194">
        <f>AY300-AZ300</f>
        <v>0</v>
      </c>
      <c r="BB300" s="159">
        <v>0</v>
      </c>
      <c r="BC300" s="311"/>
      <c r="BD300" s="194">
        <f>BB300-BC300</f>
        <v>0</v>
      </c>
      <c r="BE300" s="159">
        <v>0</v>
      </c>
      <c r="BF300" s="311"/>
      <c r="BG300" s="194">
        <f>BE300-BF300</f>
        <v>0</v>
      </c>
      <c r="BH300" s="159">
        <v>0</v>
      </c>
      <c r="BI300" s="311"/>
      <c r="BJ300" s="194">
        <f>BH300-BI300</f>
        <v>0</v>
      </c>
      <c r="BK300" s="159">
        <v>0</v>
      </c>
      <c r="BL300" s="311"/>
      <c r="BM300" s="195">
        <f>BK300-BL300</f>
        <v>0</v>
      </c>
      <c r="BN300" s="251">
        <v>0</v>
      </c>
      <c r="BO300" s="360"/>
      <c r="BP300" s="360"/>
      <c r="BQ300" s="360"/>
      <c r="BR300" s="249" t="str">
        <f>AG300 &amp; BN300</f>
        <v>Прибыль направляемая на инвестиции0</v>
      </c>
      <c r="BS300" s="360"/>
      <c r="BT300" s="360"/>
      <c r="BU300" s="360"/>
      <c r="BV300" s="360"/>
      <c r="BW300" s="360"/>
      <c r="BX300" s="249" t="str">
        <f>AG300&amp;AH300</f>
        <v>Прибыль направляемая на инвестициида</v>
      </c>
      <c r="BY300" s="250"/>
    </row>
    <row r="301" spans="3:77" ht="15" customHeight="1">
      <c r="C301" s="307"/>
      <c r="D301" s="381"/>
      <c r="E301" s="384"/>
      <c r="F301" s="387"/>
      <c r="G301" s="390"/>
      <c r="H301" s="393"/>
      <c r="I301" s="396"/>
      <c r="J301" s="396"/>
      <c r="K301" s="399"/>
      <c r="L301" s="402"/>
      <c r="M301" s="366"/>
      <c r="N301" s="370"/>
      <c r="O301" s="373"/>
      <c r="P301" s="376"/>
      <c r="Q301" s="379"/>
      <c r="R301" s="364"/>
      <c r="S301" s="364"/>
      <c r="T301" s="364"/>
      <c r="U301" s="364"/>
      <c r="V301" s="364"/>
      <c r="W301" s="364"/>
      <c r="X301" s="364"/>
      <c r="Y301" s="364"/>
      <c r="Z301" s="364"/>
      <c r="AA301" s="364"/>
      <c r="AB301" s="364"/>
      <c r="AC301" s="364"/>
      <c r="AD301" s="364"/>
      <c r="AE301" s="279" t="s">
        <v>383</v>
      </c>
      <c r="AF301" s="203"/>
      <c r="AG301" s="223" t="s">
        <v>24</v>
      </c>
      <c r="AH301" s="223"/>
      <c r="AI301" s="223"/>
      <c r="AJ301" s="223"/>
      <c r="AK301" s="223"/>
      <c r="AL301" s="223"/>
      <c r="AM301" s="223"/>
      <c r="AN301" s="223"/>
      <c r="AO301" s="223"/>
      <c r="AP301" s="168"/>
      <c r="AQ301" s="169"/>
      <c r="AR301" s="169"/>
      <c r="AS301" s="169"/>
      <c r="AT301" s="169"/>
      <c r="AU301" s="169"/>
      <c r="AV301" s="169"/>
      <c r="AW301" s="169"/>
      <c r="AX301" s="169"/>
      <c r="AY301" s="169"/>
      <c r="AZ301" s="169"/>
      <c r="BA301" s="169"/>
      <c r="BB301" s="169"/>
      <c r="BC301" s="169"/>
      <c r="BD301" s="169"/>
      <c r="BE301" s="169"/>
      <c r="BF301" s="169"/>
      <c r="BG301" s="169"/>
      <c r="BH301" s="169"/>
      <c r="BI301" s="169"/>
      <c r="BJ301" s="169"/>
      <c r="BK301" s="169"/>
      <c r="BL301" s="169"/>
      <c r="BM301" s="170"/>
      <c r="BN301" s="251"/>
      <c r="BO301" s="360"/>
      <c r="BP301" s="360"/>
      <c r="BQ301" s="360"/>
      <c r="BR301" s="250"/>
      <c r="BS301" s="360"/>
      <c r="BT301" s="360"/>
      <c r="BU301" s="360"/>
      <c r="BV301" s="360"/>
      <c r="BW301" s="360"/>
      <c r="BX301" s="250"/>
    </row>
    <row r="302" spans="3:77" ht="15" customHeight="1" thickBot="1">
      <c r="C302" s="308"/>
      <c r="D302" s="382"/>
      <c r="E302" s="385"/>
      <c r="F302" s="388"/>
      <c r="G302" s="391"/>
      <c r="H302" s="394"/>
      <c r="I302" s="397"/>
      <c r="J302" s="397"/>
      <c r="K302" s="400"/>
      <c r="L302" s="403"/>
      <c r="M302" s="367"/>
      <c r="N302" s="280" t="s">
        <v>384</v>
      </c>
      <c r="O302" s="212"/>
      <c r="P302" s="361" t="s">
        <v>154</v>
      </c>
      <c r="Q302" s="361"/>
      <c r="R302" s="171"/>
      <c r="S302" s="171"/>
      <c r="T302" s="166"/>
      <c r="U302" s="166"/>
      <c r="V302" s="166"/>
      <c r="W302" s="166"/>
      <c r="X302" s="166"/>
      <c r="Y302" s="166"/>
      <c r="Z302" s="166"/>
      <c r="AA302" s="166"/>
      <c r="AB302" s="166"/>
      <c r="AC302" s="166"/>
      <c r="AD302" s="166"/>
      <c r="AE302" s="166"/>
      <c r="AF302" s="166"/>
      <c r="AG302" s="166"/>
      <c r="AH302" s="166"/>
      <c r="AI302" s="166"/>
      <c r="AJ302" s="166"/>
      <c r="AK302" s="166"/>
      <c r="AL302" s="166"/>
      <c r="AM302" s="166"/>
      <c r="AN302" s="166"/>
      <c r="AO302" s="166"/>
      <c r="AP302" s="166"/>
      <c r="AQ302" s="166"/>
      <c r="AR302" s="166"/>
      <c r="AS302" s="166"/>
      <c r="AT302" s="166"/>
      <c r="AU302" s="166"/>
      <c r="AV302" s="166"/>
      <c r="AW302" s="166"/>
      <c r="AX302" s="166"/>
      <c r="AY302" s="166"/>
      <c r="AZ302" s="166"/>
      <c r="BA302" s="166"/>
      <c r="BB302" s="166"/>
      <c r="BC302" s="166"/>
      <c r="BD302" s="166"/>
      <c r="BE302" s="166"/>
      <c r="BF302" s="166"/>
      <c r="BG302" s="166"/>
      <c r="BH302" s="166"/>
      <c r="BI302" s="166"/>
      <c r="BJ302" s="166"/>
      <c r="BK302" s="166"/>
      <c r="BL302" s="166"/>
      <c r="BM302" s="167"/>
      <c r="BN302" s="251"/>
      <c r="BO302" s="250"/>
      <c r="BP302" s="250"/>
      <c r="BQ302" s="250"/>
      <c r="BR302" s="250"/>
      <c r="BS302" s="250"/>
      <c r="BT302" s="250"/>
      <c r="BX302" s="250"/>
    </row>
    <row r="303" spans="3:77" ht="11.25" customHeight="1">
      <c r="C303" s="97" t="s">
        <v>827</v>
      </c>
      <c r="D303" s="380" t="s">
        <v>875</v>
      </c>
      <c r="E303" s="383" t="s">
        <v>199</v>
      </c>
      <c r="F303" s="386" t="s">
        <v>210</v>
      </c>
      <c r="G303" s="389" t="s">
        <v>876</v>
      </c>
      <c r="H303" s="392" t="s">
        <v>766</v>
      </c>
      <c r="I303" s="395" t="s">
        <v>766</v>
      </c>
      <c r="J303" s="395" t="s">
        <v>767</v>
      </c>
      <c r="K303" s="398">
        <v>1</v>
      </c>
      <c r="L303" s="401" t="s">
        <v>2</v>
      </c>
      <c r="M303" s="365">
        <v>0</v>
      </c>
      <c r="N303" s="163"/>
      <c r="O303" s="161"/>
      <c r="P303" s="161"/>
      <c r="Q303" s="161"/>
      <c r="R303" s="161"/>
      <c r="S303" s="161"/>
      <c r="T303" s="161"/>
      <c r="U303" s="161"/>
      <c r="V303" s="161"/>
      <c r="W303" s="161"/>
      <c r="X303" s="161"/>
      <c r="Y303" s="161"/>
      <c r="Z303" s="161"/>
      <c r="AA303" s="161"/>
      <c r="AB303" s="161"/>
      <c r="AC303" s="161"/>
      <c r="AD303" s="161"/>
      <c r="AE303" s="161"/>
      <c r="AF303" s="161"/>
      <c r="AG303" s="161"/>
      <c r="AH303" s="161"/>
      <c r="AI303" s="161"/>
      <c r="AJ303" s="161"/>
      <c r="AK303" s="161"/>
      <c r="AL303" s="161"/>
      <c r="AM303" s="161"/>
      <c r="AN303" s="161"/>
      <c r="AO303" s="161"/>
      <c r="AP303" s="161"/>
      <c r="AQ303" s="161"/>
      <c r="AR303" s="161"/>
      <c r="AS303" s="161"/>
      <c r="AT303" s="161"/>
      <c r="AU303" s="161"/>
      <c r="AV303" s="161"/>
      <c r="AW303" s="161"/>
      <c r="AX303" s="161"/>
      <c r="AY303" s="161"/>
      <c r="AZ303" s="161"/>
      <c r="BA303" s="161"/>
      <c r="BB303" s="161"/>
      <c r="BC303" s="161"/>
      <c r="BD303" s="161"/>
      <c r="BE303" s="161"/>
      <c r="BF303" s="161"/>
      <c r="BG303" s="161"/>
      <c r="BH303" s="161"/>
      <c r="BI303" s="161"/>
      <c r="BJ303" s="161"/>
      <c r="BK303" s="161"/>
      <c r="BL303" s="161"/>
      <c r="BM303" s="162"/>
      <c r="BN303" s="251"/>
      <c r="BO303" s="250"/>
      <c r="BP303" s="250"/>
      <c r="BQ303" s="250"/>
      <c r="BR303" s="250"/>
      <c r="BS303" s="250"/>
      <c r="BT303" s="250"/>
      <c r="BX303" s="250"/>
    </row>
    <row r="304" spans="3:77" ht="11.25" customHeight="1">
      <c r="C304" s="307"/>
      <c r="D304" s="381"/>
      <c r="E304" s="384"/>
      <c r="F304" s="387"/>
      <c r="G304" s="390"/>
      <c r="H304" s="393"/>
      <c r="I304" s="396"/>
      <c r="J304" s="396"/>
      <c r="K304" s="399"/>
      <c r="L304" s="402"/>
      <c r="M304" s="366"/>
      <c r="N304" s="368"/>
      <c r="O304" s="371">
        <v>1</v>
      </c>
      <c r="P304" s="374" t="s">
        <v>904</v>
      </c>
      <c r="Q304" s="377"/>
      <c r="R304" s="362" t="s">
        <v>154</v>
      </c>
      <c r="S304" s="362" t="s">
        <v>154</v>
      </c>
      <c r="T304" s="362" t="s">
        <v>154</v>
      </c>
      <c r="U304" s="362" t="s">
        <v>154</v>
      </c>
      <c r="V304" s="362" t="s">
        <v>154</v>
      </c>
      <c r="W304" s="362" t="s">
        <v>154</v>
      </c>
      <c r="X304" s="362" t="s">
        <v>154</v>
      </c>
      <c r="Y304" s="362" t="s">
        <v>154</v>
      </c>
      <c r="Z304" s="362" t="s">
        <v>154</v>
      </c>
      <c r="AA304" s="362" t="s">
        <v>154</v>
      </c>
      <c r="AB304" s="362" t="s">
        <v>154</v>
      </c>
      <c r="AC304" s="362" t="s">
        <v>154</v>
      </c>
      <c r="AD304" s="362" t="s">
        <v>154</v>
      </c>
      <c r="AE304" s="209"/>
      <c r="AF304" s="220">
        <v>0</v>
      </c>
      <c r="AG304" s="219" t="s">
        <v>308</v>
      </c>
      <c r="AH304" s="219"/>
      <c r="AI304" s="219"/>
      <c r="AJ304" s="219"/>
      <c r="AK304" s="219"/>
      <c r="AL304" s="219"/>
      <c r="AM304" s="219"/>
      <c r="AN304" s="219"/>
      <c r="AO304" s="219"/>
      <c r="AP304" s="164"/>
      <c r="AQ304" s="164"/>
      <c r="AR304" s="164"/>
      <c r="AS304" s="164"/>
      <c r="AT304" s="164"/>
      <c r="AU304" s="164"/>
      <c r="AV304" s="164"/>
      <c r="AW304" s="164"/>
      <c r="AX304" s="164"/>
      <c r="AY304" s="164"/>
      <c r="AZ304" s="164"/>
      <c r="BA304" s="164"/>
      <c r="BB304" s="164"/>
      <c r="BC304" s="164"/>
      <c r="BD304" s="164"/>
      <c r="BE304" s="164"/>
      <c r="BF304" s="164"/>
      <c r="BG304" s="164"/>
      <c r="BH304" s="164"/>
      <c r="BI304" s="164"/>
      <c r="BJ304" s="164"/>
      <c r="BK304" s="164"/>
      <c r="BL304" s="164"/>
      <c r="BM304" s="165"/>
      <c r="BN304" s="251"/>
      <c r="BO304" s="360" t="s">
        <v>837</v>
      </c>
      <c r="BP304" s="360" t="s">
        <v>837</v>
      </c>
      <c r="BQ304" s="360" t="s">
        <v>837</v>
      </c>
      <c r="BR304" s="250"/>
      <c r="BS304" s="360" t="s">
        <v>837</v>
      </c>
      <c r="BT304" s="360" t="s">
        <v>837</v>
      </c>
      <c r="BU304" s="360" t="s">
        <v>837</v>
      </c>
      <c r="BV304" s="360" t="s">
        <v>837</v>
      </c>
      <c r="BW304" s="360" t="s">
        <v>837</v>
      </c>
      <c r="BX304" s="250"/>
    </row>
    <row r="305" spans="3:77" ht="45">
      <c r="C305" s="307"/>
      <c r="D305" s="381"/>
      <c r="E305" s="384"/>
      <c r="F305" s="387"/>
      <c r="G305" s="390"/>
      <c r="H305" s="393"/>
      <c r="I305" s="396"/>
      <c r="J305" s="396"/>
      <c r="K305" s="399"/>
      <c r="L305" s="402"/>
      <c r="M305" s="366"/>
      <c r="N305" s="369"/>
      <c r="O305" s="372"/>
      <c r="P305" s="375"/>
      <c r="Q305" s="378"/>
      <c r="R305" s="363"/>
      <c r="S305" s="363"/>
      <c r="T305" s="363"/>
      <c r="U305" s="363"/>
      <c r="V305" s="363"/>
      <c r="W305" s="363"/>
      <c r="X305" s="363"/>
      <c r="Y305" s="363"/>
      <c r="Z305" s="363"/>
      <c r="AA305" s="363"/>
      <c r="AB305" s="363"/>
      <c r="AC305" s="363"/>
      <c r="AD305" s="363"/>
      <c r="AE305" s="193"/>
      <c r="AF305" s="217" t="s">
        <v>268</v>
      </c>
      <c r="AG305" s="158" t="s">
        <v>240</v>
      </c>
      <c r="AH305" s="300" t="s">
        <v>18</v>
      </c>
      <c r="AI305" s="315" t="s">
        <v>816</v>
      </c>
      <c r="AJ305" s="221" t="s">
        <v>817</v>
      </c>
      <c r="AK305" s="221" t="s">
        <v>818</v>
      </c>
      <c r="AL305" s="221" t="s">
        <v>819</v>
      </c>
      <c r="AM305" s="221" t="s">
        <v>820</v>
      </c>
      <c r="AN305" s="221" t="s">
        <v>821</v>
      </c>
      <c r="AO305" s="221" t="s">
        <v>822</v>
      </c>
      <c r="AP305" s="302" t="s">
        <v>19</v>
      </c>
      <c r="AQ305" s="103">
        <f>SUM(AT305,AV305,AY305,BB305,BE305,BH305,BK305)</f>
        <v>620.92999999999995</v>
      </c>
      <c r="AR305" s="197">
        <f>SUM(AT305,AW305,AZ305,BC305,BF305,BI305,BL305)</f>
        <v>0</v>
      </c>
      <c r="AS305" s="195">
        <f>AQ305-AR305</f>
        <v>620.92999999999995</v>
      </c>
      <c r="AT305" s="311"/>
      <c r="AU305" s="244"/>
      <c r="AV305" s="159">
        <v>620.92999999999995</v>
      </c>
      <c r="AW305" s="311"/>
      <c r="AX305" s="194">
        <f>AV305-AW305</f>
        <v>620.92999999999995</v>
      </c>
      <c r="AY305" s="160">
        <v>0</v>
      </c>
      <c r="AZ305" s="311"/>
      <c r="BA305" s="194">
        <f>AY305-AZ305</f>
        <v>0</v>
      </c>
      <c r="BB305" s="159">
        <v>0</v>
      </c>
      <c r="BC305" s="311"/>
      <c r="BD305" s="194">
        <f>BB305-BC305</f>
        <v>0</v>
      </c>
      <c r="BE305" s="159">
        <v>0</v>
      </c>
      <c r="BF305" s="311"/>
      <c r="BG305" s="194">
        <f>BE305-BF305</f>
        <v>0</v>
      </c>
      <c r="BH305" s="159">
        <v>0</v>
      </c>
      <c r="BI305" s="311"/>
      <c r="BJ305" s="194">
        <f>BH305-BI305</f>
        <v>0</v>
      </c>
      <c r="BK305" s="159">
        <v>0</v>
      </c>
      <c r="BL305" s="311"/>
      <c r="BM305" s="195">
        <f>BK305-BL305</f>
        <v>0</v>
      </c>
      <c r="BN305" s="251">
        <v>0</v>
      </c>
      <c r="BO305" s="360"/>
      <c r="BP305" s="360"/>
      <c r="BQ305" s="360"/>
      <c r="BR305" s="249" t="str">
        <f>AG305 &amp; BN305</f>
        <v>Прибыль направляемая на инвестиции0</v>
      </c>
      <c r="BS305" s="360"/>
      <c r="BT305" s="360"/>
      <c r="BU305" s="360"/>
      <c r="BV305" s="360"/>
      <c r="BW305" s="360"/>
      <c r="BX305" s="249" t="str">
        <f>AG305&amp;AH305</f>
        <v>Прибыль направляемая на инвестициида</v>
      </c>
      <c r="BY305" s="250"/>
    </row>
    <row r="306" spans="3:77" ht="15" customHeight="1">
      <c r="C306" s="307"/>
      <c r="D306" s="381"/>
      <c r="E306" s="384"/>
      <c r="F306" s="387"/>
      <c r="G306" s="390"/>
      <c r="H306" s="393"/>
      <c r="I306" s="396"/>
      <c r="J306" s="396"/>
      <c r="K306" s="399"/>
      <c r="L306" s="402"/>
      <c r="M306" s="366"/>
      <c r="N306" s="370"/>
      <c r="O306" s="373"/>
      <c r="P306" s="376"/>
      <c r="Q306" s="379"/>
      <c r="R306" s="364"/>
      <c r="S306" s="364"/>
      <c r="T306" s="364"/>
      <c r="U306" s="364"/>
      <c r="V306" s="364"/>
      <c r="W306" s="364"/>
      <c r="X306" s="364"/>
      <c r="Y306" s="364"/>
      <c r="Z306" s="364"/>
      <c r="AA306" s="364"/>
      <c r="AB306" s="364"/>
      <c r="AC306" s="364"/>
      <c r="AD306" s="364"/>
      <c r="AE306" s="279" t="s">
        <v>383</v>
      </c>
      <c r="AF306" s="203"/>
      <c r="AG306" s="223" t="s">
        <v>24</v>
      </c>
      <c r="AH306" s="223"/>
      <c r="AI306" s="223"/>
      <c r="AJ306" s="223"/>
      <c r="AK306" s="223"/>
      <c r="AL306" s="223"/>
      <c r="AM306" s="223"/>
      <c r="AN306" s="223"/>
      <c r="AO306" s="223"/>
      <c r="AP306" s="168"/>
      <c r="AQ306" s="169"/>
      <c r="AR306" s="169"/>
      <c r="AS306" s="169"/>
      <c r="AT306" s="169"/>
      <c r="AU306" s="169"/>
      <c r="AV306" s="169"/>
      <c r="AW306" s="169"/>
      <c r="AX306" s="169"/>
      <c r="AY306" s="169"/>
      <c r="AZ306" s="169"/>
      <c r="BA306" s="169"/>
      <c r="BB306" s="169"/>
      <c r="BC306" s="169"/>
      <c r="BD306" s="169"/>
      <c r="BE306" s="169"/>
      <c r="BF306" s="169"/>
      <c r="BG306" s="169"/>
      <c r="BH306" s="169"/>
      <c r="BI306" s="169"/>
      <c r="BJ306" s="169"/>
      <c r="BK306" s="169"/>
      <c r="BL306" s="169"/>
      <c r="BM306" s="170"/>
      <c r="BN306" s="251"/>
      <c r="BO306" s="360"/>
      <c r="BP306" s="360"/>
      <c r="BQ306" s="360"/>
      <c r="BR306" s="250"/>
      <c r="BS306" s="360"/>
      <c r="BT306" s="360"/>
      <c r="BU306" s="360"/>
      <c r="BV306" s="360"/>
      <c r="BW306" s="360"/>
      <c r="BX306" s="250"/>
    </row>
    <row r="307" spans="3:77" ht="15" customHeight="1" thickBot="1">
      <c r="C307" s="308"/>
      <c r="D307" s="382"/>
      <c r="E307" s="385"/>
      <c r="F307" s="388"/>
      <c r="G307" s="391"/>
      <c r="H307" s="394"/>
      <c r="I307" s="397"/>
      <c r="J307" s="397"/>
      <c r="K307" s="400"/>
      <c r="L307" s="403"/>
      <c r="M307" s="367"/>
      <c r="N307" s="280" t="s">
        <v>384</v>
      </c>
      <c r="O307" s="212"/>
      <c r="P307" s="361" t="s">
        <v>154</v>
      </c>
      <c r="Q307" s="361"/>
      <c r="R307" s="171"/>
      <c r="S307" s="171"/>
      <c r="T307" s="166"/>
      <c r="U307" s="166"/>
      <c r="V307" s="166"/>
      <c r="W307" s="166"/>
      <c r="X307" s="166"/>
      <c r="Y307" s="166"/>
      <c r="Z307" s="166"/>
      <c r="AA307" s="166"/>
      <c r="AB307" s="166"/>
      <c r="AC307" s="166"/>
      <c r="AD307" s="166"/>
      <c r="AE307" s="166"/>
      <c r="AF307" s="166"/>
      <c r="AG307" s="166"/>
      <c r="AH307" s="166"/>
      <c r="AI307" s="166"/>
      <c r="AJ307" s="166"/>
      <c r="AK307" s="166"/>
      <c r="AL307" s="166"/>
      <c r="AM307" s="166"/>
      <c r="AN307" s="166"/>
      <c r="AO307" s="166"/>
      <c r="AP307" s="166"/>
      <c r="AQ307" s="166"/>
      <c r="AR307" s="166"/>
      <c r="AS307" s="166"/>
      <c r="AT307" s="166"/>
      <c r="AU307" s="166"/>
      <c r="AV307" s="166"/>
      <c r="AW307" s="166"/>
      <c r="AX307" s="166"/>
      <c r="AY307" s="166"/>
      <c r="AZ307" s="166"/>
      <c r="BA307" s="166"/>
      <c r="BB307" s="166"/>
      <c r="BC307" s="166"/>
      <c r="BD307" s="166"/>
      <c r="BE307" s="166"/>
      <c r="BF307" s="166"/>
      <c r="BG307" s="166"/>
      <c r="BH307" s="166"/>
      <c r="BI307" s="166"/>
      <c r="BJ307" s="166"/>
      <c r="BK307" s="166"/>
      <c r="BL307" s="166"/>
      <c r="BM307" s="167"/>
      <c r="BN307" s="251"/>
      <c r="BO307" s="250"/>
      <c r="BP307" s="250"/>
      <c r="BQ307" s="250"/>
      <c r="BR307" s="250"/>
      <c r="BS307" s="250"/>
      <c r="BT307" s="250"/>
      <c r="BX307" s="250"/>
    </row>
    <row r="308" spans="3:77" ht="11.25" customHeight="1">
      <c r="C308" s="97" t="s">
        <v>827</v>
      </c>
      <c r="D308" s="380" t="s">
        <v>877</v>
      </c>
      <c r="E308" s="383" t="s">
        <v>199</v>
      </c>
      <c r="F308" s="386" t="s">
        <v>210</v>
      </c>
      <c r="G308" s="389" t="s">
        <v>878</v>
      </c>
      <c r="H308" s="392" t="s">
        <v>766</v>
      </c>
      <c r="I308" s="395" t="s">
        <v>766</v>
      </c>
      <c r="J308" s="395" t="s">
        <v>767</v>
      </c>
      <c r="K308" s="398">
        <v>1</v>
      </c>
      <c r="L308" s="401" t="s">
        <v>2</v>
      </c>
      <c r="M308" s="365">
        <v>0</v>
      </c>
      <c r="N308" s="163"/>
      <c r="O308" s="161"/>
      <c r="P308" s="161"/>
      <c r="Q308" s="161"/>
      <c r="R308" s="161"/>
      <c r="S308" s="161"/>
      <c r="T308" s="161"/>
      <c r="U308" s="161"/>
      <c r="V308" s="161"/>
      <c r="W308" s="161"/>
      <c r="X308" s="161"/>
      <c r="Y308" s="161"/>
      <c r="Z308" s="161"/>
      <c r="AA308" s="161"/>
      <c r="AB308" s="161"/>
      <c r="AC308" s="161"/>
      <c r="AD308" s="161"/>
      <c r="AE308" s="161"/>
      <c r="AF308" s="161"/>
      <c r="AG308" s="161"/>
      <c r="AH308" s="161"/>
      <c r="AI308" s="161"/>
      <c r="AJ308" s="161"/>
      <c r="AK308" s="161"/>
      <c r="AL308" s="161"/>
      <c r="AM308" s="161"/>
      <c r="AN308" s="161"/>
      <c r="AO308" s="161"/>
      <c r="AP308" s="161"/>
      <c r="AQ308" s="161"/>
      <c r="AR308" s="161"/>
      <c r="AS308" s="161"/>
      <c r="AT308" s="161"/>
      <c r="AU308" s="161"/>
      <c r="AV308" s="161"/>
      <c r="AW308" s="161"/>
      <c r="AX308" s="161"/>
      <c r="AY308" s="161"/>
      <c r="AZ308" s="161"/>
      <c r="BA308" s="161"/>
      <c r="BB308" s="161"/>
      <c r="BC308" s="161"/>
      <c r="BD308" s="161"/>
      <c r="BE308" s="161"/>
      <c r="BF308" s="161"/>
      <c r="BG308" s="161"/>
      <c r="BH308" s="161"/>
      <c r="BI308" s="161"/>
      <c r="BJ308" s="161"/>
      <c r="BK308" s="161"/>
      <c r="BL308" s="161"/>
      <c r="BM308" s="162"/>
      <c r="BN308" s="251"/>
      <c r="BO308" s="250"/>
      <c r="BP308" s="250"/>
      <c r="BQ308" s="250"/>
      <c r="BR308" s="250"/>
      <c r="BS308" s="250"/>
      <c r="BT308" s="250"/>
      <c r="BX308" s="250"/>
    </row>
    <row r="309" spans="3:77" ht="11.25" customHeight="1">
      <c r="C309" s="307"/>
      <c r="D309" s="381"/>
      <c r="E309" s="384"/>
      <c r="F309" s="387"/>
      <c r="G309" s="390"/>
      <c r="H309" s="393"/>
      <c r="I309" s="396"/>
      <c r="J309" s="396"/>
      <c r="K309" s="399"/>
      <c r="L309" s="402"/>
      <c r="M309" s="366"/>
      <c r="N309" s="368"/>
      <c r="O309" s="371">
        <v>1</v>
      </c>
      <c r="P309" s="374" t="s">
        <v>904</v>
      </c>
      <c r="Q309" s="377"/>
      <c r="R309" s="362" t="s">
        <v>154</v>
      </c>
      <c r="S309" s="362" t="s">
        <v>154</v>
      </c>
      <c r="T309" s="362" t="s">
        <v>154</v>
      </c>
      <c r="U309" s="362" t="s">
        <v>154</v>
      </c>
      <c r="V309" s="362" t="s">
        <v>154</v>
      </c>
      <c r="W309" s="362" t="s">
        <v>154</v>
      </c>
      <c r="X309" s="362" t="s">
        <v>154</v>
      </c>
      <c r="Y309" s="362" t="s">
        <v>154</v>
      </c>
      <c r="Z309" s="362" t="s">
        <v>154</v>
      </c>
      <c r="AA309" s="362" t="s">
        <v>154</v>
      </c>
      <c r="AB309" s="362" t="s">
        <v>154</v>
      </c>
      <c r="AC309" s="362" t="s">
        <v>154</v>
      </c>
      <c r="AD309" s="362" t="s">
        <v>154</v>
      </c>
      <c r="AE309" s="209"/>
      <c r="AF309" s="220">
        <v>0</v>
      </c>
      <c r="AG309" s="219" t="s">
        <v>308</v>
      </c>
      <c r="AH309" s="219"/>
      <c r="AI309" s="219"/>
      <c r="AJ309" s="219"/>
      <c r="AK309" s="219"/>
      <c r="AL309" s="219"/>
      <c r="AM309" s="219"/>
      <c r="AN309" s="219"/>
      <c r="AO309" s="219"/>
      <c r="AP309" s="164"/>
      <c r="AQ309" s="164"/>
      <c r="AR309" s="164"/>
      <c r="AS309" s="164"/>
      <c r="AT309" s="164"/>
      <c r="AU309" s="164"/>
      <c r="AV309" s="164"/>
      <c r="AW309" s="164"/>
      <c r="AX309" s="164"/>
      <c r="AY309" s="164"/>
      <c r="AZ309" s="164"/>
      <c r="BA309" s="164"/>
      <c r="BB309" s="164"/>
      <c r="BC309" s="164"/>
      <c r="BD309" s="164"/>
      <c r="BE309" s="164"/>
      <c r="BF309" s="164"/>
      <c r="BG309" s="164"/>
      <c r="BH309" s="164"/>
      <c r="BI309" s="164"/>
      <c r="BJ309" s="164"/>
      <c r="BK309" s="164"/>
      <c r="BL309" s="164"/>
      <c r="BM309" s="165"/>
      <c r="BN309" s="251"/>
      <c r="BO309" s="360" t="s">
        <v>837</v>
      </c>
      <c r="BP309" s="360" t="s">
        <v>837</v>
      </c>
      <c r="BQ309" s="360" t="s">
        <v>837</v>
      </c>
      <c r="BR309" s="250"/>
      <c r="BS309" s="360" t="s">
        <v>837</v>
      </c>
      <c r="BT309" s="360" t="s">
        <v>837</v>
      </c>
      <c r="BU309" s="360" t="s">
        <v>837</v>
      </c>
      <c r="BV309" s="360" t="s">
        <v>837</v>
      </c>
      <c r="BW309" s="360" t="s">
        <v>837</v>
      </c>
      <c r="BX309" s="250"/>
    </row>
    <row r="310" spans="3:77" ht="45">
      <c r="C310" s="307"/>
      <c r="D310" s="381"/>
      <c r="E310" s="384"/>
      <c r="F310" s="387"/>
      <c r="G310" s="390"/>
      <c r="H310" s="393"/>
      <c r="I310" s="396"/>
      <c r="J310" s="396"/>
      <c r="K310" s="399"/>
      <c r="L310" s="402"/>
      <c r="M310" s="366"/>
      <c r="N310" s="369"/>
      <c r="O310" s="372"/>
      <c r="P310" s="375"/>
      <c r="Q310" s="378"/>
      <c r="R310" s="363"/>
      <c r="S310" s="363"/>
      <c r="T310" s="363"/>
      <c r="U310" s="363"/>
      <c r="V310" s="363"/>
      <c r="W310" s="363"/>
      <c r="X310" s="363"/>
      <c r="Y310" s="363"/>
      <c r="Z310" s="363"/>
      <c r="AA310" s="363"/>
      <c r="AB310" s="363"/>
      <c r="AC310" s="363"/>
      <c r="AD310" s="363"/>
      <c r="AE310" s="193"/>
      <c r="AF310" s="217" t="s">
        <v>268</v>
      </c>
      <c r="AG310" s="158" t="s">
        <v>240</v>
      </c>
      <c r="AH310" s="300" t="s">
        <v>18</v>
      </c>
      <c r="AI310" s="315" t="s">
        <v>816</v>
      </c>
      <c r="AJ310" s="221" t="s">
        <v>817</v>
      </c>
      <c r="AK310" s="221" t="s">
        <v>818</v>
      </c>
      <c r="AL310" s="221" t="s">
        <v>819</v>
      </c>
      <c r="AM310" s="221" t="s">
        <v>820</v>
      </c>
      <c r="AN310" s="221" t="s">
        <v>821</v>
      </c>
      <c r="AO310" s="221" t="s">
        <v>822</v>
      </c>
      <c r="AP310" s="302" t="s">
        <v>19</v>
      </c>
      <c r="AQ310" s="103">
        <f>SUM(AT310,AV310,AY310,BB310,BE310,BH310,BK310)</f>
        <v>686.27</v>
      </c>
      <c r="AR310" s="197">
        <f>SUM(AT310,AW310,AZ310,BC310,BF310,BI310,BL310)</f>
        <v>0</v>
      </c>
      <c r="AS310" s="195">
        <f>AQ310-AR310</f>
        <v>686.27</v>
      </c>
      <c r="AT310" s="311"/>
      <c r="AU310" s="244"/>
      <c r="AV310" s="159">
        <v>686.27</v>
      </c>
      <c r="AW310" s="311"/>
      <c r="AX310" s="194">
        <f>AV310-AW310</f>
        <v>686.27</v>
      </c>
      <c r="AY310" s="160">
        <v>0</v>
      </c>
      <c r="AZ310" s="311"/>
      <c r="BA310" s="194">
        <f>AY310-AZ310</f>
        <v>0</v>
      </c>
      <c r="BB310" s="159">
        <v>0</v>
      </c>
      <c r="BC310" s="311"/>
      <c r="BD310" s="194">
        <f>BB310-BC310</f>
        <v>0</v>
      </c>
      <c r="BE310" s="159">
        <v>0</v>
      </c>
      <c r="BF310" s="311"/>
      <c r="BG310" s="194">
        <f>BE310-BF310</f>
        <v>0</v>
      </c>
      <c r="BH310" s="159">
        <v>0</v>
      </c>
      <c r="BI310" s="311"/>
      <c r="BJ310" s="194">
        <f>BH310-BI310</f>
        <v>0</v>
      </c>
      <c r="BK310" s="159">
        <v>0</v>
      </c>
      <c r="BL310" s="311"/>
      <c r="BM310" s="195">
        <f>BK310-BL310</f>
        <v>0</v>
      </c>
      <c r="BN310" s="251">
        <v>0</v>
      </c>
      <c r="BO310" s="360"/>
      <c r="BP310" s="360"/>
      <c r="BQ310" s="360"/>
      <c r="BR310" s="249" t="str">
        <f>AG310 &amp; BN310</f>
        <v>Прибыль направляемая на инвестиции0</v>
      </c>
      <c r="BS310" s="360"/>
      <c r="BT310" s="360"/>
      <c r="BU310" s="360"/>
      <c r="BV310" s="360"/>
      <c r="BW310" s="360"/>
      <c r="BX310" s="249" t="str">
        <f>AG310&amp;AH310</f>
        <v>Прибыль направляемая на инвестициида</v>
      </c>
      <c r="BY310" s="250"/>
    </row>
    <row r="311" spans="3:77" ht="15" customHeight="1">
      <c r="C311" s="307"/>
      <c r="D311" s="381"/>
      <c r="E311" s="384"/>
      <c r="F311" s="387"/>
      <c r="G311" s="390"/>
      <c r="H311" s="393"/>
      <c r="I311" s="396"/>
      <c r="J311" s="396"/>
      <c r="K311" s="399"/>
      <c r="L311" s="402"/>
      <c r="M311" s="366"/>
      <c r="N311" s="370"/>
      <c r="O311" s="373"/>
      <c r="P311" s="376"/>
      <c r="Q311" s="379"/>
      <c r="R311" s="364"/>
      <c r="S311" s="364"/>
      <c r="T311" s="364"/>
      <c r="U311" s="364"/>
      <c r="V311" s="364"/>
      <c r="W311" s="364"/>
      <c r="X311" s="364"/>
      <c r="Y311" s="364"/>
      <c r="Z311" s="364"/>
      <c r="AA311" s="364"/>
      <c r="AB311" s="364"/>
      <c r="AC311" s="364"/>
      <c r="AD311" s="364"/>
      <c r="AE311" s="279" t="s">
        <v>383</v>
      </c>
      <c r="AF311" s="203"/>
      <c r="AG311" s="223" t="s">
        <v>24</v>
      </c>
      <c r="AH311" s="223"/>
      <c r="AI311" s="223"/>
      <c r="AJ311" s="223"/>
      <c r="AK311" s="223"/>
      <c r="AL311" s="223"/>
      <c r="AM311" s="223"/>
      <c r="AN311" s="223"/>
      <c r="AO311" s="223"/>
      <c r="AP311" s="168"/>
      <c r="AQ311" s="169"/>
      <c r="AR311" s="169"/>
      <c r="AS311" s="169"/>
      <c r="AT311" s="169"/>
      <c r="AU311" s="169"/>
      <c r="AV311" s="169"/>
      <c r="AW311" s="169"/>
      <c r="AX311" s="169"/>
      <c r="AY311" s="169"/>
      <c r="AZ311" s="169"/>
      <c r="BA311" s="169"/>
      <c r="BB311" s="169"/>
      <c r="BC311" s="169"/>
      <c r="BD311" s="169"/>
      <c r="BE311" s="169"/>
      <c r="BF311" s="169"/>
      <c r="BG311" s="169"/>
      <c r="BH311" s="169"/>
      <c r="BI311" s="169"/>
      <c r="BJ311" s="169"/>
      <c r="BK311" s="169"/>
      <c r="BL311" s="169"/>
      <c r="BM311" s="170"/>
      <c r="BN311" s="251"/>
      <c r="BO311" s="360"/>
      <c r="BP311" s="360"/>
      <c r="BQ311" s="360"/>
      <c r="BR311" s="250"/>
      <c r="BS311" s="360"/>
      <c r="BT311" s="360"/>
      <c r="BU311" s="360"/>
      <c r="BV311" s="360"/>
      <c r="BW311" s="360"/>
      <c r="BX311" s="250"/>
    </row>
    <row r="312" spans="3:77" ht="15" customHeight="1" thickBot="1">
      <c r="C312" s="308"/>
      <c r="D312" s="382"/>
      <c r="E312" s="385"/>
      <c r="F312" s="388"/>
      <c r="G312" s="391"/>
      <c r="H312" s="394"/>
      <c r="I312" s="397"/>
      <c r="J312" s="397"/>
      <c r="K312" s="400"/>
      <c r="L312" s="403"/>
      <c r="M312" s="367"/>
      <c r="N312" s="280" t="s">
        <v>384</v>
      </c>
      <c r="O312" s="212"/>
      <c r="P312" s="361" t="s">
        <v>154</v>
      </c>
      <c r="Q312" s="361"/>
      <c r="R312" s="171"/>
      <c r="S312" s="171"/>
      <c r="T312" s="166"/>
      <c r="U312" s="166"/>
      <c r="V312" s="166"/>
      <c r="W312" s="166"/>
      <c r="X312" s="166"/>
      <c r="Y312" s="166"/>
      <c r="Z312" s="166"/>
      <c r="AA312" s="166"/>
      <c r="AB312" s="166"/>
      <c r="AC312" s="166"/>
      <c r="AD312" s="166"/>
      <c r="AE312" s="166"/>
      <c r="AF312" s="166"/>
      <c r="AG312" s="166"/>
      <c r="AH312" s="166"/>
      <c r="AI312" s="166"/>
      <c r="AJ312" s="166"/>
      <c r="AK312" s="166"/>
      <c r="AL312" s="166"/>
      <c r="AM312" s="166"/>
      <c r="AN312" s="166"/>
      <c r="AO312" s="166"/>
      <c r="AP312" s="166"/>
      <c r="AQ312" s="166"/>
      <c r="AR312" s="166"/>
      <c r="AS312" s="166"/>
      <c r="AT312" s="166"/>
      <c r="AU312" s="166"/>
      <c r="AV312" s="166"/>
      <c r="AW312" s="166"/>
      <c r="AX312" s="166"/>
      <c r="AY312" s="166"/>
      <c r="AZ312" s="166"/>
      <c r="BA312" s="166"/>
      <c r="BB312" s="166"/>
      <c r="BC312" s="166"/>
      <c r="BD312" s="166"/>
      <c r="BE312" s="166"/>
      <c r="BF312" s="166"/>
      <c r="BG312" s="166"/>
      <c r="BH312" s="166"/>
      <c r="BI312" s="166"/>
      <c r="BJ312" s="166"/>
      <c r="BK312" s="166"/>
      <c r="BL312" s="166"/>
      <c r="BM312" s="167"/>
      <c r="BN312" s="251"/>
      <c r="BO312" s="250"/>
      <c r="BP312" s="250"/>
      <c r="BQ312" s="250"/>
      <c r="BR312" s="250"/>
      <c r="BS312" s="250"/>
      <c r="BT312" s="250"/>
      <c r="BX312" s="250"/>
    </row>
    <row r="313" spans="3:77" ht="11.25" customHeight="1">
      <c r="C313" s="97" t="s">
        <v>827</v>
      </c>
      <c r="D313" s="380" t="s">
        <v>879</v>
      </c>
      <c r="E313" s="383" t="s">
        <v>199</v>
      </c>
      <c r="F313" s="386" t="s">
        <v>210</v>
      </c>
      <c r="G313" s="389" t="s">
        <v>880</v>
      </c>
      <c r="H313" s="392" t="s">
        <v>766</v>
      </c>
      <c r="I313" s="395" t="s">
        <v>766</v>
      </c>
      <c r="J313" s="395" t="s">
        <v>767</v>
      </c>
      <c r="K313" s="398">
        <v>1</v>
      </c>
      <c r="L313" s="401" t="s">
        <v>2</v>
      </c>
      <c r="M313" s="365">
        <v>0</v>
      </c>
      <c r="N313" s="163"/>
      <c r="O313" s="161"/>
      <c r="P313" s="161"/>
      <c r="Q313" s="161"/>
      <c r="R313" s="161"/>
      <c r="S313" s="161"/>
      <c r="T313" s="161"/>
      <c r="U313" s="161"/>
      <c r="V313" s="161"/>
      <c r="W313" s="161"/>
      <c r="X313" s="161"/>
      <c r="Y313" s="161"/>
      <c r="Z313" s="161"/>
      <c r="AA313" s="161"/>
      <c r="AB313" s="161"/>
      <c r="AC313" s="161"/>
      <c r="AD313" s="161"/>
      <c r="AE313" s="161"/>
      <c r="AF313" s="161"/>
      <c r="AG313" s="161"/>
      <c r="AH313" s="161"/>
      <c r="AI313" s="161"/>
      <c r="AJ313" s="161"/>
      <c r="AK313" s="161"/>
      <c r="AL313" s="161"/>
      <c r="AM313" s="161"/>
      <c r="AN313" s="161"/>
      <c r="AO313" s="161"/>
      <c r="AP313" s="161"/>
      <c r="AQ313" s="161"/>
      <c r="AR313" s="161"/>
      <c r="AS313" s="161"/>
      <c r="AT313" s="161"/>
      <c r="AU313" s="161"/>
      <c r="AV313" s="161"/>
      <c r="AW313" s="161"/>
      <c r="AX313" s="161"/>
      <c r="AY313" s="161"/>
      <c r="AZ313" s="161"/>
      <c r="BA313" s="161"/>
      <c r="BB313" s="161"/>
      <c r="BC313" s="161"/>
      <c r="BD313" s="161"/>
      <c r="BE313" s="161"/>
      <c r="BF313" s="161"/>
      <c r="BG313" s="161"/>
      <c r="BH313" s="161"/>
      <c r="BI313" s="161"/>
      <c r="BJ313" s="161"/>
      <c r="BK313" s="161"/>
      <c r="BL313" s="161"/>
      <c r="BM313" s="162"/>
      <c r="BN313" s="251"/>
      <c r="BO313" s="250"/>
      <c r="BP313" s="250"/>
      <c r="BQ313" s="250"/>
      <c r="BR313" s="250"/>
      <c r="BS313" s="250"/>
      <c r="BT313" s="250"/>
      <c r="BX313" s="250"/>
    </row>
    <row r="314" spans="3:77" ht="11.25" customHeight="1">
      <c r="C314" s="307"/>
      <c r="D314" s="381"/>
      <c r="E314" s="384"/>
      <c r="F314" s="387"/>
      <c r="G314" s="390"/>
      <c r="H314" s="393"/>
      <c r="I314" s="396"/>
      <c r="J314" s="396"/>
      <c r="K314" s="399"/>
      <c r="L314" s="402"/>
      <c r="M314" s="366"/>
      <c r="N314" s="368"/>
      <c r="O314" s="371">
        <v>1</v>
      </c>
      <c r="P314" s="374" t="s">
        <v>904</v>
      </c>
      <c r="Q314" s="377"/>
      <c r="R314" s="362" t="s">
        <v>154</v>
      </c>
      <c r="S314" s="362" t="s">
        <v>154</v>
      </c>
      <c r="T314" s="362" t="s">
        <v>154</v>
      </c>
      <c r="U314" s="362" t="s">
        <v>154</v>
      </c>
      <c r="V314" s="362" t="s">
        <v>154</v>
      </c>
      <c r="W314" s="362" t="s">
        <v>154</v>
      </c>
      <c r="X314" s="362" t="s">
        <v>154</v>
      </c>
      <c r="Y314" s="362" t="s">
        <v>154</v>
      </c>
      <c r="Z314" s="362" t="s">
        <v>154</v>
      </c>
      <c r="AA314" s="362" t="s">
        <v>154</v>
      </c>
      <c r="AB314" s="362" t="s">
        <v>154</v>
      </c>
      <c r="AC314" s="362" t="s">
        <v>154</v>
      </c>
      <c r="AD314" s="362" t="s">
        <v>154</v>
      </c>
      <c r="AE314" s="209"/>
      <c r="AF314" s="220">
        <v>0</v>
      </c>
      <c r="AG314" s="219" t="s">
        <v>308</v>
      </c>
      <c r="AH314" s="219"/>
      <c r="AI314" s="219"/>
      <c r="AJ314" s="219"/>
      <c r="AK314" s="219"/>
      <c r="AL314" s="219"/>
      <c r="AM314" s="219"/>
      <c r="AN314" s="219"/>
      <c r="AO314" s="219"/>
      <c r="AP314" s="164"/>
      <c r="AQ314" s="164"/>
      <c r="AR314" s="164"/>
      <c r="AS314" s="164"/>
      <c r="AT314" s="164"/>
      <c r="AU314" s="164"/>
      <c r="AV314" s="164"/>
      <c r="AW314" s="164"/>
      <c r="AX314" s="164"/>
      <c r="AY314" s="164"/>
      <c r="AZ314" s="164"/>
      <c r="BA314" s="164"/>
      <c r="BB314" s="164"/>
      <c r="BC314" s="164"/>
      <c r="BD314" s="164"/>
      <c r="BE314" s="164"/>
      <c r="BF314" s="164"/>
      <c r="BG314" s="164"/>
      <c r="BH314" s="164"/>
      <c r="BI314" s="164"/>
      <c r="BJ314" s="164"/>
      <c r="BK314" s="164"/>
      <c r="BL314" s="164"/>
      <c r="BM314" s="165"/>
      <c r="BN314" s="251"/>
      <c r="BO314" s="360" t="s">
        <v>837</v>
      </c>
      <c r="BP314" s="360" t="s">
        <v>837</v>
      </c>
      <c r="BQ314" s="360" t="s">
        <v>837</v>
      </c>
      <c r="BR314" s="250"/>
      <c r="BS314" s="360" t="s">
        <v>837</v>
      </c>
      <c r="BT314" s="360" t="s">
        <v>837</v>
      </c>
      <c r="BU314" s="360" t="s">
        <v>837</v>
      </c>
      <c r="BV314" s="360" t="s">
        <v>837</v>
      </c>
      <c r="BW314" s="360" t="s">
        <v>837</v>
      </c>
      <c r="BX314" s="250"/>
    </row>
    <row r="315" spans="3:77" ht="45">
      <c r="C315" s="307"/>
      <c r="D315" s="381"/>
      <c r="E315" s="384"/>
      <c r="F315" s="387"/>
      <c r="G315" s="390"/>
      <c r="H315" s="393"/>
      <c r="I315" s="396"/>
      <c r="J315" s="396"/>
      <c r="K315" s="399"/>
      <c r="L315" s="402"/>
      <c r="M315" s="366"/>
      <c r="N315" s="369"/>
      <c r="O315" s="372"/>
      <c r="P315" s="375"/>
      <c r="Q315" s="378"/>
      <c r="R315" s="363"/>
      <c r="S315" s="363"/>
      <c r="T315" s="363"/>
      <c r="U315" s="363"/>
      <c r="V315" s="363"/>
      <c r="W315" s="363"/>
      <c r="X315" s="363"/>
      <c r="Y315" s="363"/>
      <c r="Z315" s="363"/>
      <c r="AA315" s="363"/>
      <c r="AB315" s="363"/>
      <c r="AC315" s="363"/>
      <c r="AD315" s="363"/>
      <c r="AE315" s="193"/>
      <c r="AF315" s="217" t="s">
        <v>268</v>
      </c>
      <c r="AG315" s="158" t="s">
        <v>240</v>
      </c>
      <c r="AH315" s="300" t="s">
        <v>18</v>
      </c>
      <c r="AI315" s="315" t="s">
        <v>816</v>
      </c>
      <c r="AJ315" s="221" t="s">
        <v>817</v>
      </c>
      <c r="AK315" s="221" t="s">
        <v>818</v>
      </c>
      <c r="AL315" s="221" t="s">
        <v>819</v>
      </c>
      <c r="AM315" s="221" t="s">
        <v>820</v>
      </c>
      <c r="AN315" s="221" t="s">
        <v>821</v>
      </c>
      <c r="AO315" s="221" t="s">
        <v>822</v>
      </c>
      <c r="AP315" s="302" t="s">
        <v>19</v>
      </c>
      <c r="AQ315" s="103">
        <f>SUM(AT315,AV315,AY315,BB315,BE315,BH315,BK315)</f>
        <v>562.66999999999996</v>
      </c>
      <c r="AR315" s="197">
        <f>SUM(AT315,AW315,AZ315,BC315,BF315,BI315,BL315)</f>
        <v>0</v>
      </c>
      <c r="AS315" s="195">
        <f>AQ315-AR315</f>
        <v>562.66999999999996</v>
      </c>
      <c r="AT315" s="311"/>
      <c r="AU315" s="244"/>
      <c r="AV315" s="159">
        <v>562.66999999999996</v>
      </c>
      <c r="AW315" s="311"/>
      <c r="AX315" s="194">
        <f>AV315-AW315</f>
        <v>562.66999999999996</v>
      </c>
      <c r="AY315" s="160">
        <v>0</v>
      </c>
      <c r="AZ315" s="311"/>
      <c r="BA315" s="194">
        <f>AY315-AZ315</f>
        <v>0</v>
      </c>
      <c r="BB315" s="159">
        <v>0</v>
      </c>
      <c r="BC315" s="311"/>
      <c r="BD315" s="194">
        <f>BB315-BC315</f>
        <v>0</v>
      </c>
      <c r="BE315" s="159">
        <v>0</v>
      </c>
      <c r="BF315" s="311"/>
      <c r="BG315" s="194">
        <f>BE315-BF315</f>
        <v>0</v>
      </c>
      <c r="BH315" s="159">
        <v>0</v>
      </c>
      <c r="BI315" s="311"/>
      <c r="BJ315" s="194">
        <f>BH315-BI315</f>
        <v>0</v>
      </c>
      <c r="BK315" s="159">
        <v>0</v>
      </c>
      <c r="BL315" s="311"/>
      <c r="BM315" s="195">
        <f>BK315-BL315</f>
        <v>0</v>
      </c>
      <c r="BN315" s="251">
        <v>0</v>
      </c>
      <c r="BO315" s="360"/>
      <c r="BP315" s="360"/>
      <c r="BQ315" s="360"/>
      <c r="BR315" s="249" t="str">
        <f>AG315 &amp; BN315</f>
        <v>Прибыль направляемая на инвестиции0</v>
      </c>
      <c r="BS315" s="360"/>
      <c r="BT315" s="360"/>
      <c r="BU315" s="360"/>
      <c r="BV315" s="360"/>
      <c r="BW315" s="360"/>
      <c r="BX315" s="249" t="str">
        <f>AG315&amp;AH315</f>
        <v>Прибыль направляемая на инвестициида</v>
      </c>
      <c r="BY315" s="250"/>
    </row>
    <row r="316" spans="3:77" ht="15" customHeight="1">
      <c r="C316" s="307"/>
      <c r="D316" s="381"/>
      <c r="E316" s="384"/>
      <c r="F316" s="387"/>
      <c r="G316" s="390"/>
      <c r="H316" s="393"/>
      <c r="I316" s="396"/>
      <c r="J316" s="396"/>
      <c r="K316" s="399"/>
      <c r="L316" s="402"/>
      <c r="M316" s="366"/>
      <c r="N316" s="370"/>
      <c r="O316" s="373"/>
      <c r="P316" s="376"/>
      <c r="Q316" s="379"/>
      <c r="R316" s="364"/>
      <c r="S316" s="364"/>
      <c r="T316" s="364"/>
      <c r="U316" s="364"/>
      <c r="V316" s="364"/>
      <c r="W316" s="364"/>
      <c r="X316" s="364"/>
      <c r="Y316" s="364"/>
      <c r="Z316" s="364"/>
      <c r="AA316" s="364"/>
      <c r="AB316" s="364"/>
      <c r="AC316" s="364"/>
      <c r="AD316" s="364"/>
      <c r="AE316" s="279" t="s">
        <v>383</v>
      </c>
      <c r="AF316" s="203"/>
      <c r="AG316" s="223" t="s">
        <v>24</v>
      </c>
      <c r="AH316" s="223"/>
      <c r="AI316" s="223"/>
      <c r="AJ316" s="223"/>
      <c r="AK316" s="223"/>
      <c r="AL316" s="223"/>
      <c r="AM316" s="223"/>
      <c r="AN316" s="223"/>
      <c r="AO316" s="223"/>
      <c r="AP316" s="168"/>
      <c r="AQ316" s="169"/>
      <c r="AR316" s="169"/>
      <c r="AS316" s="169"/>
      <c r="AT316" s="169"/>
      <c r="AU316" s="169"/>
      <c r="AV316" s="169"/>
      <c r="AW316" s="169"/>
      <c r="AX316" s="169"/>
      <c r="AY316" s="169"/>
      <c r="AZ316" s="169"/>
      <c r="BA316" s="169"/>
      <c r="BB316" s="169"/>
      <c r="BC316" s="169"/>
      <c r="BD316" s="169"/>
      <c r="BE316" s="169"/>
      <c r="BF316" s="169"/>
      <c r="BG316" s="169"/>
      <c r="BH316" s="169"/>
      <c r="BI316" s="169"/>
      <c r="BJ316" s="169"/>
      <c r="BK316" s="169"/>
      <c r="BL316" s="169"/>
      <c r="BM316" s="170"/>
      <c r="BN316" s="251"/>
      <c r="BO316" s="360"/>
      <c r="BP316" s="360"/>
      <c r="BQ316" s="360"/>
      <c r="BR316" s="250"/>
      <c r="BS316" s="360"/>
      <c r="BT316" s="360"/>
      <c r="BU316" s="360"/>
      <c r="BV316" s="360"/>
      <c r="BW316" s="360"/>
      <c r="BX316" s="250"/>
    </row>
    <row r="317" spans="3:77" ht="15" customHeight="1" thickBot="1">
      <c r="C317" s="308"/>
      <c r="D317" s="382"/>
      <c r="E317" s="385"/>
      <c r="F317" s="388"/>
      <c r="G317" s="391"/>
      <c r="H317" s="394"/>
      <c r="I317" s="397"/>
      <c r="J317" s="397"/>
      <c r="K317" s="400"/>
      <c r="L317" s="403"/>
      <c r="M317" s="367"/>
      <c r="N317" s="280" t="s">
        <v>384</v>
      </c>
      <c r="O317" s="212"/>
      <c r="P317" s="361" t="s">
        <v>154</v>
      </c>
      <c r="Q317" s="361"/>
      <c r="R317" s="171"/>
      <c r="S317" s="171"/>
      <c r="T317" s="166"/>
      <c r="U317" s="166"/>
      <c r="V317" s="166"/>
      <c r="W317" s="166"/>
      <c r="X317" s="166"/>
      <c r="Y317" s="166"/>
      <c r="Z317" s="166"/>
      <c r="AA317" s="166"/>
      <c r="AB317" s="166"/>
      <c r="AC317" s="166"/>
      <c r="AD317" s="166"/>
      <c r="AE317" s="166"/>
      <c r="AF317" s="166"/>
      <c r="AG317" s="166"/>
      <c r="AH317" s="166"/>
      <c r="AI317" s="166"/>
      <c r="AJ317" s="166"/>
      <c r="AK317" s="166"/>
      <c r="AL317" s="166"/>
      <c r="AM317" s="166"/>
      <c r="AN317" s="166"/>
      <c r="AO317" s="166"/>
      <c r="AP317" s="166"/>
      <c r="AQ317" s="166"/>
      <c r="AR317" s="166"/>
      <c r="AS317" s="166"/>
      <c r="AT317" s="166"/>
      <c r="AU317" s="166"/>
      <c r="AV317" s="166"/>
      <c r="AW317" s="166"/>
      <c r="AX317" s="166"/>
      <c r="AY317" s="166"/>
      <c r="AZ317" s="166"/>
      <c r="BA317" s="166"/>
      <c r="BB317" s="166"/>
      <c r="BC317" s="166"/>
      <c r="BD317" s="166"/>
      <c r="BE317" s="166"/>
      <c r="BF317" s="166"/>
      <c r="BG317" s="166"/>
      <c r="BH317" s="166"/>
      <c r="BI317" s="166"/>
      <c r="BJ317" s="166"/>
      <c r="BK317" s="166"/>
      <c r="BL317" s="166"/>
      <c r="BM317" s="167"/>
      <c r="BN317" s="251"/>
      <c r="BO317" s="250"/>
      <c r="BP317" s="250"/>
      <c r="BQ317" s="250"/>
      <c r="BR317" s="250"/>
      <c r="BS317" s="250"/>
      <c r="BT317" s="250"/>
      <c r="BX317" s="250"/>
    </row>
    <row r="318" spans="3:77" ht="11.25" customHeight="1">
      <c r="C318" s="97" t="s">
        <v>827</v>
      </c>
      <c r="D318" s="380" t="s">
        <v>881</v>
      </c>
      <c r="E318" s="383" t="s">
        <v>199</v>
      </c>
      <c r="F318" s="386" t="s">
        <v>210</v>
      </c>
      <c r="G318" s="389" t="s">
        <v>882</v>
      </c>
      <c r="H318" s="392" t="s">
        <v>766</v>
      </c>
      <c r="I318" s="395" t="s">
        <v>766</v>
      </c>
      <c r="J318" s="395" t="s">
        <v>767</v>
      </c>
      <c r="K318" s="398">
        <v>1</v>
      </c>
      <c r="L318" s="401" t="s">
        <v>2</v>
      </c>
      <c r="M318" s="365">
        <v>0</v>
      </c>
      <c r="N318" s="163"/>
      <c r="O318" s="161"/>
      <c r="P318" s="161"/>
      <c r="Q318" s="161"/>
      <c r="R318" s="161"/>
      <c r="S318" s="161"/>
      <c r="T318" s="161"/>
      <c r="U318" s="161"/>
      <c r="V318" s="161"/>
      <c r="W318" s="161"/>
      <c r="X318" s="161"/>
      <c r="Y318" s="161"/>
      <c r="Z318" s="161"/>
      <c r="AA318" s="161"/>
      <c r="AB318" s="161"/>
      <c r="AC318" s="161"/>
      <c r="AD318" s="161"/>
      <c r="AE318" s="161"/>
      <c r="AF318" s="161"/>
      <c r="AG318" s="161"/>
      <c r="AH318" s="161"/>
      <c r="AI318" s="161"/>
      <c r="AJ318" s="161"/>
      <c r="AK318" s="161"/>
      <c r="AL318" s="161"/>
      <c r="AM318" s="161"/>
      <c r="AN318" s="161"/>
      <c r="AO318" s="161"/>
      <c r="AP318" s="161"/>
      <c r="AQ318" s="161"/>
      <c r="AR318" s="161"/>
      <c r="AS318" s="161"/>
      <c r="AT318" s="161"/>
      <c r="AU318" s="161"/>
      <c r="AV318" s="161"/>
      <c r="AW318" s="161"/>
      <c r="AX318" s="161"/>
      <c r="AY318" s="161"/>
      <c r="AZ318" s="161"/>
      <c r="BA318" s="161"/>
      <c r="BB318" s="161"/>
      <c r="BC318" s="161"/>
      <c r="BD318" s="161"/>
      <c r="BE318" s="161"/>
      <c r="BF318" s="161"/>
      <c r="BG318" s="161"/>
      <c r="BH318" s="161"/>
      <c r="BI318" s="161"/>
      <c r="BJ318" s="161"/>
      <c r="BK318" s="161"/>
      <c r="BL318" s="161"/>
      <c r="BM318" s="162"/>
      <c r="BN318" s="251"/>
      <c r="BO318" s="250"/>
      <c r="BP318" s="250"/>
      <c r="BQ318" s="250"/>
      <c r="BR318" s="250"/>
      <c r="BS318" s="250"/>
      <c r="BT318" s="250"/>
      <c r="BX318" s="250"/>
    </row>
    <row r="319" spans="3:77" ht="11.25" customHeight="1">
      <c r="C319" s="307"/>
      <c r="D319" s="381"/>
      <c r="E319" s="384"/>
      <c r="F319" s="387"/>
      <c r="G319" s="390"/>
      <c r="H319" s="393"/>
      <c r="I319" s="396"/>
      <c r="J319" s="396"/>
      <c r="K319" s="399"/>
      <c r="L319" s="402"/>
      <c r="M319" s="366"/>
      <c r="N319" s="368"/>
      <c r="O319" s="371">
        <v>1</v>
      </c>
      <c r="P319" s="374" t="s">
        <v>904</v>
      </c>
      <c r="Q319" s="377"/>
      <c r="R319" s="362" t="s">
        <v>154</v>
      </c>
      <c r="S319" s="362" t="s">
        <v>154</v>
      </c>
      <c r="T319" s="362" t="s">
        <v>154</v>
      </c>
      <c r="U319" s="362" t="s">
        <v>154</v>
      </c>
      <c r="V319" s="362" t="s">
        <v>154</v>
      </c>
      <c r="W319" s="362" t="s">
        <v>154</v>
      </c>
      <c r="X319" s="362" t="s">
        <v>154</v>
      </c>
      <c r="Y319" s="362" t="s">
        <v>154</v>
      </c>
      <c r="Z319" s="362" t="s">
        <v>154</v>
      </c>
      <c r="AA319" s="362" t="s">
        <v>154</v>
      </c>
      <c r="AB319" s="362" t="s">
        <v>154</v>
      </c>
      <c r="AC319" s="362" t="s">
        <v>154</v>
      </c>
      <c r="AD319" s="362" t="s">
        <v>154</v>
      </c>
      <c r="AE319" s="209"/>
      <c r="AF319" s="220">
        <v>0</v>
      </c>
      <c r="AG319" s="219" t="s">
        <v>308</v>
      </c>
      <c r="AH319" s="219"/>
      <c r="AI319" s="219"/>
      <c r="AJ319" s="219"/>
      <c r="AK319" s="219"/>
      <c r="AL319" s="219"/>
      <c r="AM319" s="219"/>
      <c r="AN319" s="219"/>
      <c r="AO319" s="219"/>
      <c r="AP319" s="164"/>
      <c r="AQ319" s="164"/>
      <c r="AR319" s="164"/>
      <c r="AS319" s="164"/>
      <c r="AT319" s="164"/>
      <c r="AU319" s="164"/>
      <c r="AV319" s="164"/>
      <c r="AW319" s="164"/>
      <c r="AX319" s="164"/>
      <c r="AY319" s="164"/>
      <c r="AZ319" s="164"/>
      <c r="BA319" s="164"/>
      <c r="BB319" s="164"/>
      <c r="BC319" s="164"/>
      <c r="BD319" s="164"/>
      <c r="BE319" s="164"/>
      <c r="BF319" s="164"/>
      <c r="BG319" s="164"/>
      <c r="BH319" s="164"/>
      <c r="BI319" s="164"/>
      <c r="BJ319" s="164"/>
      <c r="BK319" s="164"/>
      <c r="BL319" s="164"/>
      <c r="BM319" s="165"/>
      <c r="BN319" s="251"/>
      <c r="BO319" s="360" t="s">
        <v>837</v>
      </c>
      <c r="BP319" s="360" t="s">
        <v>837</v>
      </c>
      <c r="BQ319" s="360" t="s">
        <v>837</v>
      </c>
      <c r="BR319" s="250"/>
      <c r="BS319" s="360" t="s">
        <v>837</v>
      </c>
      <c r="BT319" s="360" t="s">
        <v>837</v>
      </c>
      <c r="BU319" s="360" t="s">
        <v>837</v>
      </c>
      <c r="BV319" s="360" t="s">
        <v>837</v>
      </c>
      <c r="BW319" s="360" t="s">
        <v>837</v>
      </c>
      <c r="BX319" s="250"/>
    </row>
    <row r="320" spans="3:77" ht="45">
      <c r="C320" s="307"/>
      <c r="D320" s="381"/>
      <c r="E320" s="384"/>
      <c r="F320" s="387"/>
      <c r="G320" s="390"/>
      <c r="H320" s="393"/>
      <c r="I320" s="396"/>
      <c r="J320" s="396"/>
      <c r="K320" s="399"/>
      <c r="L320" s="402"/>
      <c r="M320" s="366"/>
      <c r="N320" s="369"/>
      <c r="O320" s="372"/>
      <c r="P320" s="375"/>
      <c r="Q320" s="378"/>
      <c r="R320" s="363"/>
      <c r="S320" s="363"/>
      <c r="T320" s="363"/>
      <c r="U320" s="363"/>
      <c r="V320" s="363"/>
      <c r="W320" s="363"/>
      <c r="X320" s="363"/>
      <c r="Y320" s="363"/>
      <c r="Z320" s="363"/>
      <c r="AA320" s="363"/>
      <c r="AB320" s="363"/>
      <c r="AC320" s="363"/>
      <c r="AD320" s="363"/>
      <c r="AE320" s="193"/>
      <c r="AF320" s="217" t="s">
        <v>268</v>
      </c>
      <c r="AG320" s="158" t="s">
        <v>240</v>
      </c>
      <c r="AH320" s="300" t="s">
        <v>18</v>
      </c>
      <c r="AI320" s="315" t="s">
        <v>816</v>
      </c>
      <c r="AJ320" s="221" t="s">
        <v>817</v>
      </c>
      <c r="AK320" s="221" t="s">
        <v>818</v>
      </c>
      <c r="AL320" s="221" t="s">
        <v>819</v>
      </c>
      <c r="AM320" s="221" t="s">
        <v>820</v>
      </c>
      <c r="AN320" s="221" t="s">
        <v>821</v>
      </c>
      <c r="AO320" s="221" t="s">
        <v>822</v>
      </c>
      <c r="AP320" s="302" t="s">
        <v>19</v>
      </c>
      <c r="AQ320" s="103">
        <f>SUM(AT320,AV320,AY320,BB320,BE320,BH320,BK320)</f>
        <v>562.66999999999996</v>
      </c>
      <c r="AR320" s="197">
        <f>SUM(AT320,AW320,AZ320,BC320,BF320,BI320,BL320)</f>
        <v>0</v>
      </c>
      <c r="AS320" s="195">
        <f>AQ320-AR320</f>
        <v>562.66999999999996</v>
      </c>
      <c r="AT320" s="311"/>
      <c r="AU320" s="244"/>
      <c r="AV320" s="159">
        <v>562.66999999999996</v>
      </c>
      <c r="AW320" s="311"/>
      <c r="AX320" s="194">
        <f>AV320-AW320</f>
        <v>562.66999999999996</v>
      </c>
      <c r="AY320" s="160">
        <v>0</v>
      </c>
      <c r="AZ320" s="311"/>
      <c r="BA320" s="194">
        <f>AY320-AZ320</f>
        <v>0</v>
      </c>
      <c r="BB320" s="159">
        <v>0</v>
      </c>
      <c r="BC320" s="311"/>
      <c r="BD320" s="194">
        <f>BB320-BC320</f>
        <v>0</v>
      </c>
      <c r="BE320" s="159">
        <v>0</v>
      </c>
      <c r="BF320" s="311"/>
      <c r="BG320" s="194">
        <f>BE320-BF320</f>
        <v>0</v>
      </c>
      <c r="BH320" s="159">
        <v>0</v>
      </c>
      <c r="BI320" s="311"/>
      <c r="BJ320" s="194">
        <f>BH320-BI320</f>
        <v>0</v>
      </c>
      <c r="BK320" s="159">
        <v>0</v>
      </c>
      <c r="BL320" s="311"/>
      <c r="BM320" s="195">
        <f>BK320-BL320</f>
        <v>0</v>
      </c>
      <c r="BN320" s="251">
        <v>0</v>
      </c>
      <c r="BO320" s="360"/>
      <c r="BP320" s="360"/>
      <c r="BQ320" s="360"/>
      <c r="BR320" s="249" t="str">
        <f>AG320 &amp; BN320</f>
        <v>Прибыль направляемая на инвестиции0</v>
      </c>
      <c r="BS320" s="360"/>
      <c r="BT320" s="360"/>
      <c r="BU320" s="360"/>
      <c r="BV320" s="360"/>
      <c r="BW320" s="360"/>
      <c r="BX320" s="249" t="str">
        <f>AG320&amp;AH320</f>
        <v>Прибыль направляемая на инвестициида</v>
      </c>
      <c r="BY320" s="250"/>
    </row>
    <row r="321" spans="3:77" ht="15" customHeight="1">
      <c r="C321" s="307"/>
      <c r="D321" s="381"/>
      <c r="E321" s="384"/>
      <c r="F321" s="387"/>
      <c r="G321" s="390"/>
      <c r="H321" s="393"/>
      <c r="I321" s="396"/>
      <c r="J321" s="396"/>
      <c r="K321" s="399"/>
      <c r="L321" s="402"/>
      <c r="M321" s="366"/>
      <c r="N321" s="370"/>
      <c r="O321" s="373"/>
      <c r="P321" s="376"/>
      <c r="Q321" s="379"/>
      <c r="R321" s="364"/>
      <c r="S321" s="364"/>
      <c r="T321" s="364"/>
      <c r="U321" s="364"/>
      <c r="V321" s="364"/>
      <c r="W321" s="364"/>
      <c r="X321" s="364"/>
      <c r="Y321" s="364"/>
      <c r="Z321" s="364"/>
      <c r="AA321" s="364"/>
      <c r="AB321" s="364"/>
      <c r="AC321" s="364"/>
      <c r="AD321" s="364"/>
      <c r="AE321" s="279" t="s">
        <v>383</v>
      </c>
      <c r="AF321" s="203"/>
      <c r="AG321" s="223" t="s">
        <v>24</v>
      </c>
      <c r="AH321" s="223"/>
      <c r="AI321" s="223"/>
      <c r="AJ321" s="223"/>
      <c r="AK321" s="223"/>
      <c r="AL321" s="223"/>
      <c r="AM321" s="223"/>
      <c r="AN321" s="223"/>
      <c r="AO321" s="223"/>
      <c r="AP321" s="168"/>
      <c r="AQ321" s="169"/>
      <c r="AR321" s="169"/>
      <c r="AS321" s="169"/>
      <c r="AT321" s="169"/>
      <c r="AU321" s="169"/>
      <c r="AV321" s="169"/>
      <c r="AW321" s="169"/>
      <c r="AX321" s="169"/>
      <c r="AY321" s="169"/>
      <c r="AZ321" s="169"/>
      <c r="BA321" s="169"/>
      <c r="BB321" s="169"/>
      <c r="BC321" s="169"/>
      <c r="BD321" s="169"/>
      <c r="BE321" s="169"/>
      <c r="BF321" s="169"/>
      <c r="BG321" s="169"/>
      <c r="BH321" s="169"/>
      <c r="BI321" s="169"/>
      <c r="BJ321" s="169"/>
      <c r="BK321" s="169"/>
      <c r="BL321" s="169"/>
      <c r="BM321" s="170"/>
      <c r="BN321" s="251"/>
      <c r="BO321" s="360"/>
      <c r="BP321" s="360"/>
      <c r="BQ321" s="360"/>
      <c r="BR321" s="250"/>
      <c r="BS321" s="360"/>
      <c r="BT321" s="360"/>
      <c r="BU321" s="360"/>
      <c r="BV321" s="360"/>
      <c r="BW321" s="360"/>
      <c r="BX321" s="250"/>
    </row>
    <row r="322" spans="3:77" ht="15" customHeight="1" thickBot="1">
      <c r="C322" s="308"/>
      <c r="D322" s="382"/>
      <c r="E322" s="385"/>
      <c r="F322" s="388"/>
      <c r="G322" s="391"/>
      <c r="H322" s="394"/>
      <c r="I322" s="397"/>
      <c r="J322" s="397"/>
      <c r="K322" s="400"/>
      <c r="L322" s="403"/>
      <c r="M322" s="367"/>
      <c r="N322" s="280" t="s">
        <v>384</v>
      </c>
      <c r="O322" s="212"/>
      <c r="P322" s="361" t="s">
        <v>154</v>
      </c>
      <c r="Q322" s="361"/>
      <c r="R322" s="171"/>
      <c r="S322" s="171"/>
      <c r="T322" s="166"/>
      <c r="U322" s="166"/>
      <c r="V322" s="166"/>
      <c r="W322" s="166"/>
      <c r="X322" s="166"/>
      <c r="Y322" s="166"/>
      <c r="Z322" s="166"/>
      <c r="AA322" s="166"/>
      <c r="AB322" s="166"/>
      <c r="AC322" s="166"/>
      <c r="AD322" s="166"/>
      <c r="AE322" s="166"/>
      <c r="AF322" s="166"/>
      <c r="AG322" s="166"/>
      <c r="AH322" s="166"/>
      <c r="AI322" s="166"/>
      <c r="AJ322" s="166"/>
      <c r="AK322" s="166"/>
      <c r="AL322" s="166"/>
      <c r="AM322" s="166"/>
      <c r="AN322" s="166"/>
      <c r="AO322" s="166"/>
      <c r="AP322" s="166"/>
      <c r="AQ322" s="166"/>
      <c r="AR322" s="166"/>
      <c r="AS322" s="166"/>
      <c r="AT322" s="166"/>
      <c r="AU322" s="166"/>
      <c r="AV322" s="166"/>
      <c r="AW322" s="166"/>
      <c r="AX322" s="166"/>
      <c r="AY322" s="166"/>
      <c r="AZ322" s="166"/>
      <c r="BA322" s="166"/>
      <c r="BB322" s="166"/>
      <c r="BC322" s="166"/>
      <c r="BD322" s="166"/>
      <c r="BE322" s="166"/>
      <c r="BF322" s="166"/>
      <c r="BG322" s="166"/>
      <c r="BH322" s="166"/>
      <c r="BI322" s="166"/>
      <c r="BJ322" s="166"/>
      <c r="BK322" s="166"/>
      <c r="BL322" s="166"/>
      <c r="BM322" s="167"/>
      <c r="BN322" s="251"/>
      <c r="BO322" s="250"/>
      <c r="BP322" s="250"/>
      <c r="BQ322" s="250"/>
      <c r="BR322" s="250"/>
      <c r="BS322" s="250"/>
      <c r="BT322" s="250"/>
      <c r="BX322" s="250"/>
    </row>
    <row r="323" spans="3:77" ht="11.25" customHeight="1">
      <c r="C323" s="97" t="s">
        <v>827</v>
      </c>
      <c r="D323" s="380" t="s">
        <v>883</v>
      </c>
      <c r="E323" s="404" t="s">
        <v>199</v>
      </c>
      <c r="F323" s="386" t="s">
        <v>209</v>
      </c>
      <c r="G323" s="389" t="s">
        <v>884</v>
      </c>
      <c r="H323" s="392" t="s">
        <v>766</v>
      </c>
      <c r="I323" s="395" t="s">
        <v>766</v>
      </c>
      <c r="J323" s="395" t="s">
        <v>767</v>
      </c>
      <c r="K323" s="398">
        <v>1</v>
      </c>
      <c r="L323" s="401" t="s">
        <v>2</v>
      </c>
      <c r="M323" s="365">
        <v>0</v>
      </c>
      <c r="N323" s="163"/>
      <c r="O323" s="161"/>
      <c r="P323" s="161"/>
      <c r="Q323" s="161"/>
      <c r="R323" s="161"/>
      <c r="S323" s="161"/>
      <c r="T323" s="161"/>
      <c r="U323" s="161"/>
      <c r="V323" s="161"/>
      <c r="W323" s="161"/>
      <c r="X323" s="161"/>
      <c r="Y323" s="161"/>
      <c r="Z323" s="161"/>
      <c r="AA323" s="161"/>
      <c r="AB323" s="161"/>
      <c r="AC323" s="161"/>
      <c r="AD323" s="161"/>
      <c r="AE323" s="161"/>
      <c r="AF323" s="161"/>
      <c r="AG323" s="161"/>
      <c r="AH323" s="161"/>
      <c r="AI323" s="161"/>
      <c r="AJ323" s="161"/>
      <c r="AK323" s="161"/>
      <c r="AL323" s="161"/>
      <c r="AM323" s="161"/>
      <c r="AN323" s="161"/>
      <c r="AO323" s="161"/>
      <c r="AP323" s="161"/>
      <c r="AQ323" s="161"/>
      <c r="AR323" s="161"/>
      <c r="AS323" s="161"/>
      <c r="AT323" s="161"/>
      <c r="AU323" s="161"/>
      <c r="AV323" s="161"/>
      <c r="AW323" s="161"/>
      <c r="AX323" s="161"/>
      <c r="AY323" s="161"/>
      <c r="AZ323" s="161"/>
      <c r="BA323" s="161"/>
      <c r="BB323" s="161"/>
      <c r="BC323" s="161"/>
      <c r="BD323" s="161"/>
      <c r="BE323" s="161"/>
      <c r="BF323" s="161"/>
      <c r="BG323" s="161"/>
      <c r="BH323" s="161"/>
      <c r="BI323" s="161"/>
      <c r="BJ323" s="161"/>
      <c r="BK323" s="161"/>
      <c r="BL323" s="161"/>
      <c r="BM323" s="162"/>
      <c r="BN323" s="251"/>
      <c r="BO323" s="250"/>
      <c r="BP323" s="250"/>
      <c r="BQ323" s="250"/>
      <c r="BR323" s="250"/>
      <c r="BS323" s="250"/>
      <c r="BT323" s="250"/>
      <c r="BX323" s="250"/>
    </row>
    <row r="324" spans="3:77" ht="11.25" customHeight="1">
      <c r="C324" s="307"/>
      <c r="D324" s="381"/>
      <c r="E324" s="384"/>
      <c r="F324" s="387"/>
      <c r="G324" s="390"/>
      <c r="H324" s="393"/>
      <c r="I324" s="396"/>
      <c r="J324" s="396"/>
      <c r="K324" s="399"/>
      <c r="L324" s="402"/>
      <c r="M324" s="366"/>
      <c r="N324" s="368"/>
      <c r="O324" s="371">
        <v>1</v>
      </c>
      <c r="P324" s="374" t="s">
        <v>904</v>
      </c>
      <c r="Q324" s="377"/>
      <c r="R324" s="362" t="s">
        <v>154</v>
      </c>
      <c r="S324" s="362" t="s">
        <v>154</v>
      </c>
      <c r="T324" s="362" t="s">
        <v>154</v>
      </c>
      <c r="U324" s="362" t="s">
        <v>154</v>
      </c>
      <c r="V324" s="362" t="s">
        <v>154</v>
      </c>
      <c r="W324" s="362" t="s">
        <v>154</v>
      </c>
      <c r="X324" s="362" t="s">
        <v>154</v>
      </c>
      <c r="Y324" s="362" t="s">
        <v>154</v>
      </c>
      <c r="Z324" s="362" t="s">
        <v>154</v>
      </c>
      <c r="AA324" s="362" t="s">
        <v>154</v>
      </c>
      <c r="AB324" s="362" t="s">
        <v>154</v>
      </c>
      <c r="AC324" s="362" t="s">
        <v>154</v>
      </c>
      <c r="AD324" s="362" t="s">
        <v>154</v>
      </c>
      <c r="AE324" s="209"/>
      <c r="AF324" s="220">
        <v>0</v>
      </c>
      <c r="AG324" s="219" t="s">
        <v>308</v>
      </c>
      <c r="AH324" s="219"/>
      <c r="AI324" s="219"/>
      <c r="AJ324" s="219"/>
      <c r="AK324" s="219"/>
      <c r="AL324" s="219"/>
      <c r="AM324" s="219"/>
      <c r="AN324" s="219"/>
      <c r="AO324" s="219"/>
      <c r="AP324" s="164"/>
      <c r="AQ324" s="164"/>
      <c r="AR324" s="164"/>
      <c r="AS324" s="164"/>
      <c r="AT324" s="164"/>
      <c r="AU324" s="164"/>
      <c r="AV324" s="164"/>
      <c r="AW324" s="164"/>
      <c r="AX324" s="164"/>
      <c r="AY324" s="164"/>
      <c r="AZ324" s="164"/>
      <c r="BA324" s="164"/>
      <c r="BB324" s="164"/>
      <c r="BC324" s="164"/>
      <c r="BD324" s="164"/>
      <c r="BE324" s="164"/>
      <c r="BF324" s="164"/>
      <c r="BG324" s="164"/>
      <c r="BH324" s="164"/>
      <c r="BI324" s="164"/>
      <c r="BJ324" s="164"/>
      <c r="BK324" s="164"/>
      <c r="BL324" s="164"/>
      <c r="BM324" s="165"/>
      <c r="BN324" s="251"/>
      <c r="BO324" s="360" t="s">
        <v>837</v>
      </c>
      <c r="BP324" s="360" t="s">
        <v>837</v>
      </c>
      <c r="BQ324" s="360" t="s">
        <v>837</v>
      </c>
      <c r="BR324" s="250"/>
      <c r="BS324" s="360" t="s">
        <v>837</v>
      </c>
      <c r="BT324" s="360" t="s">
        <v>837</v>
      </c>
      <c r="BU324" s="360" t="s">
        <v>837</v>
      </c>
      <c r="BV324" s="360" t="s">
        <v>837</v>
      </c>
      <c r="BW324" s="360" t="s">
        <v>837</v>
      </c>
      <c r="BX324" s="250"/>
    </row>
    <row r="325" spans="3:77" ht="45">
      <c r="C325" s="307"/>
      <c r="D325" s="381"/>
      <c r="E325" s="384"/>
      <c r="F325" s="387"/>
      <c r="G325" s="390"/>
      <c r="H325" s="393"/>
      <c r="I325" s="396"/>
      <c r="J325" s="396"/>
      <c r="K325" s="399"/>
      <c r="L325" s="402"/>
      <c r="M325" s="366"/>
      <c r="N325" s="369"/>
      <c r="O325" s="372"/>
      <c r="P325" s="375"/>
      <c r="Q325" s="378"/>
      <c r="R325" s="363"/>
      <c r="S325" s="363"/>
      <c r="T325" s="363"/>
      <c r="U325" s="363"/>
      <c r="V325" s="363"/>
      <c r="W325" s="363"/>
      <c r="X325" s="363"/>
      <c r="Y325" s="363"/>
      <c r="Z325" s="363"/>
      <c r="AA325" s="363"/>
      <c r="AB325" s="363"/>
      <c r="AC325" s="363"/>
      <c r="AD325" s="363"/>
      <c r="AE325" s="193"/>
      <c r="AF325" s="217" t="s">
        <v>268</v>
      </c>
      <c r="AG325" s="158" t="s">
        <v>240</v>
      </c>
      <c r="AH325" s="300" t="s">
        <v>18</v>
      </c>
      <c r="AI325" s="315" t="s">
        <v>816</v>
      </c>
      <c r="AJ325" s="221" t="s">
        <v>817</v>
      </c>
      <c r="AK325" s="221" t="s">
        <v>818</v>
      </c>
      <c r="AL325" s="221" t="s">
        <v>819</v>
      </c>
      <c r="AM325" s="221" t="s">
        <v>820</v>
      </c>
      <c r="AN325" s="221" t="s">
        <v>821</v>
      </c>
      <c r="AO325" s="221" t="s">
        <v>822</v>
      </c>
      <c r="AP325" s="302" t="s">
        <v>19</v>
      </c>
      <c r="AQ325" s="103">
        <f>SUM(AT325,AV325,AY325,BB325,BE325,BH325,BK325)</f>
        <v>667.75</v>
      </c>
      <c r="AR325" s="197">
        <f>SUM(AT325,AW325,AZ325,BC325,BF325,BI325,BL325)</f>
        <v>0</v>
      </c>
      <c r="AS325" s="195">
        <f>AQ325-AR325</f>
        <v>667.75</v>
      </c>
      <c r="AT325" s="311"/>
      <c r="AU325" s="244"/>
      <c r="AV325" s="159">
        <v>667.75</v>
      </c>
      <c r="AW325" s="311"/>
      <c r="AX325" s="194">
        <f>AV325-AW325</f>
        <v>667.75</v>
      </c>
      <c r="AY325" s="160">
        <v>0</v>
      </c>
      <c r="AZ325" s="311"/>
      <c r="BA325" s="194">
        <f>AY325-AZ325</f>
        <v>0</v>
      </c>
      <c r="BB325" s="159">
        <v>0</v>
      </c>
      <c r="BC325" s="311"/>
      <c r="BD325" s="194">
        <f>BB325-BC325</f>
        <v>0</v>
      </c>
      <c r="BE325" s="159">
        <v>0</v>
      </c>
      <c r="BF325" s="311"/>
      <c r="BG325" s="194">
        <f>BE325-BF325</f>
        <v>0</v>
      </c>
      <c r="BH325" s="159">
        <v>0</v>
      </c>
      <c r="BI325" s="311"/>
      <c r="BJ325" s="194">
        <f>BH325-BI325</f>
        <v>0</v>
      </c>
      <c r="BK325" s="159">
        <v>0</v>
      </c>
      <c r="BL325" s="311"/>
      <c r="BM325" s="195">
        <f>BK325-BL325</f>
        <v>0</v>
      </c>
      <c r="BN325" s="251">
        <v>0</v>
      </c>
      <c r="BO325" s="360"/>
      <c r="BP325" s="360"/>
      <c r="BQ325" s="360"/>
      <c r="BR325" s="249" t="str">
        <f>AG325 &amp; BN325</f>
        <v>Прибыль направляемая на инвестиции0</v>
      </c>
      <c r="BS325" s="360"/>
      <c r="BT325" s="360"/>
      <c r="BU325" s="360"/>
      <c r="BV325" s="360"/>
      <c r="BW325" s="360"/>
      <c r="BX325" s="249" t="str">
        <f>AG325&amp;AH325</f>
        <v>Прибыль направляемая на инвестициида</v>
      </c>
      <c r="BY325" s="250"/>
    </row>
    <row r="326" spans="3:77" ht="15" customHeight="1">
      <c r="C326" s="307"/>
      <c r="D326" s="381"/>
      <c r="E326" s="384"/>
      <c r="F326" s="387"/>
      <c r="G326" s="390"/>
      <c r="H326" s="393"/>
      <c r="I326" s="396"/>
      <c r="J326" s="396"/>
      <c r="K326" s="399"/>
      <c r="L326" s="402"/>
      <c r="M326" s="366"/>
      <c r="N326" s="370"/>
      <c r="O326" s="373"/>
      <c r="P326" s="376"/>
      <c r="Q326" s="379"/>
      <c r="R326" s="364"/>
      <c r="S326" s="364"/>
      <c r="T326" s="364"/>
      <c r="U326" s="364"/>
      <c r="V326" s="364"/>
      <c r="W326" s="364"/>
      <c r="X326" s="364"/>
      <c r="Y326" s="364"/>
      <c r="Z326" s="364"/>
      <c r="AA326" s="364"/>
      <c r="AB326" s="364"/>
      <c r="AC326" s="364"/>
      <c r="AD326" s="364"/>
      <c r="AE326" s="279" t="s">
        <v>383</v>
      </c>
      <c r="AF326" s="203"/>
      <c r="AG326" s="223" t="s">
        <v>24</v>
      </c>
      <c r="AH326" s="223"/>
      <c r="AI326" s="223"/>
      <c r="AJ326" s="223"/>
      <c r="AK326" s="223"/>
      <c r="AL326" s="223"/>
      <c r="AM326" s="223"/>
      <c r="AN326" s="223"/>
      <c r="AO326" s="223"/>
      <c r="AP326" s="168"/>
      <c r="AQ326" s="169"/>
      <c r="AR326" s="169"/>
      <c r="AS326" s="169"/>
      <c r="AT326" s="169"/>
      <c r="AU326" s="169"/>
      <c r="AV326" s="169"/>
      <c r="AW326" s="169"/>
      <c r="AX326" s="169"/>
      <c r="AY326" s="169"/>
      <c r="AZ326" s="169"/>
      <c r="BA326" s="169"/>
      <c r="BB326" s="169"/>
      <c r="BC326" s="169"/>
      <c r="BD326" s="169"/>
      <c r="BE326" s="169"/>
      <c r="BF326" s="169"/>
      <c r="BG326" s="169"/>
      <c r="BH326" s="169"/>
      <c r="BI326" s="169"/>
      <c r="BJ326" s="169"/>
      <c r="BK326" s="169"/>
      <c r="BL326" s="169"/>
      <c r="BM326" s="170"/>
      <c r="BN326" s="251"/>
      <c r="BO326" s="360"/>
      <c r="BP326" s="360"/>
      <c r="BQ326" s="360"/>
      <c r="BR326" s="250"/>
      <c r="BS326" s="360"/>
      <c r="BT326" s="360"/>
      <c r="BU326" s="360"/>
      <c r="BV326" s="360"/>
      <c r="BW326" s="360"/>
      <c r="BX326" s="250"/>
    </row>
    <row r="327" spans="3:77" ht="15" customHeight="1" thickBot="1">
      <c r="C327" s="308"/>
      <c r="D327" s="382"/>
      <c r="E327" s="385"/>
      <c r="F327" s="388"/>
      <c r="G327" s="391"/>
      <c r="H327" s="394"/>
      <c r="I327" s="397"/>
      <c r="J327" s="397"/>
      <c r="K327" s="400"/>
      <c r="L327" s="403"/>
      <c r="M327" s="367"/>
      <c r="N327" s="280" t="s">
        <v>384</v>
      </c>
      <c r="O327" s="212"/>
      <c r="P327" s="361" t="s">
        <v>154</v>
      </c>
      <c r="Q327" s="361"/>
      <c r="R327" s="171"/>
      <c r="S327" s="171"/>
      <c r="T327" s="166"/>
      <c r="U327" s="166"/>
      <c r="V327" s="166"/>
      <c r="W327" s="166"/>
      <c r="X327" s="166"/>
      <c r="Y327" s="166"/>
      <c r="Z327" s="166"/>
      <c r="AA327" s="166"/>
      <c r="AB327" s="166"/>
      <c r="AC327" s="166"/>
      <c r="AD327" s="166"/>
      <c r="AE327" s="166"/>
      <c r="AF327" s="166"/>
      <c r="AG327" s="166"/>
      <c r="AH327" s="166"/>
      <c r="AI327" s="166"/>
      <c r="AJ327" s="166"/>
      <c r="AK327" s="166"/>
      <c r="AL327" s="166"/>
      <c r="AM327" s="166"/>
      <c r="AN327" s="166"/>
      <c r="AO327" s="166"/>
      <c r="AP327" s="166"/>
      <c r="AQ327" s="166"/>
      <c r="AR327" s="166"/>
      <c r="AS327" s="166"/>
      <c r="AT327" s="166"/>
      <c r="AU327" s="166"/>
      <c r="AV327" s="166"/>
      <c r="AW327" s="166"/>
      <c r="AX327" s="166"/>
      <c r="AY327" s="166"/>
      <c r="AZ327" s="166"/>
      <c r="BA327" s="166"/>
      <c r="BB327" s="166"/>
      <c r="BC327" s="166"/>
      <c r="BD327" s="166"/>
      <c r="BE327" s="166"/>
      <c r="BF327" s="166"/>
      <c r="BG327" s="166"/>
      <c r="BH327" s="166"/>
      <c r="BI327" s="166"/>
      <c r="BJ327" s="166"/>
      <c r="BK327" s="166"/>
      <c r="BL327" s="166"/>
      <c r="BM327" s="167"/>
      <c r="BN327" s="251"/>
      <c r="BO327" s="250"/>
      <c r="BP327" s="250"/>
      <c r="BQ327" s="250"/>
      <c r="BR327" s="250"/>
      <c r="BS327" s="250"/>
      <c r="BT327" s="250"/>
      <c r="BX327" s="250"/>
    </row>
    <row r="328" spans="3:77" ht="11.25" customHeight="1">
      <c r="C328" s="97" t="s">
        <v>827</v>
      </c>
      <c r="D328" s="380" t="s">
        <v>885</v>
      </c>
      <c r="E328" s="383" t="s">
        <v>199</v>
      </c>
      <c r="F328" s="386" t="s">
        <v>210</v>
      </c>
      <c r="G328" s="389" t="s">
        <v>886</v>
      </c>
      <c r="H328" s="392" t="s">
        <v>766</v>
      </c>
      <c r="I328" s="395" t="s">
        <v>766</v>
      </c>
      <c r="J328" s="395" t="s">
        <v>767</v>
      </c>
      <c r="K328" s="398">
        <v>1</v>
      </c>
      <c r="L328" s="401" t="s">
        <v>2</v>
      </c>
      <c r="M328" s="365">
        <v>0</v>
      </c>
      <c r="N328" s="163"/>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c r="AJ328" s="161"/>
      <c r="AK328" s="161"/>
      <c r="AL328" s="161"/>
      <c r="AM328" s="161"/>
      <c r="AN328" s="161"/>
      <c r="AO328" s="161"/>
      <c r="AP328" s="161"/>
      <c r="AQ328" s="161"/>
      <c r="AR328" s="161"/>
      <c r="AS328" s="161"/>
      <c r="AT328" s="161"/>
      <c r="AU328" s="161"/>
      <c r="AV328" s="161"/>
      <c r="AW328" s="161"/>
      <c r="AX328" s="161"/>
      <c r="AY328" s="161"/>
      <c r="AZ328" s="161"/>
      <c r="BA328" s="161"/>
      <c r="BB328" s="161"/>
      <c r="BC328" s="161"/>
      <c r="BD328" s="161"/>
      <c r="BE328" s="161"/>
      <c r="BF328" s="161"/>
      <c r="BG328" s="161"/>
      <c r="BH328" s="161"/>
      <c r="BI328" s="161"/>
      <c r="BJ328" s="161"/>
      <c r="BK328" s="161"/>
      <c r="BL328" s="161"/>
      <c r="BM328" s="162"/>
      <c r="BN328" s="251"/>
      <c r="BO328" s="250"/>
      <c r="BP328" s="250"/>
      <c r="BQ328" s="250"/>
      <c r="BR328" s="250"/>
      <c r="BS328" s="250"/>
      <c r="BT328" s="250"/>
      <c r="BX328" s="250"/>
    </row>
    <row r="329" spans="3:77" ht="11.25" customHeight="1">
      <c r="C329" s="307"/>
      <c r="D329" s="381"/>
      <c r="E329" s="384"/>
      <c r="F329" s="387"/>
      <c r="G329" s="390"/>
      <c r="H329" s="393"/>
      <c r="I329" s="396"/>
      <c r="J329" s="396"/>
      <c r="K329" s="399"/>
      <c r="L329" s="402"/>
      <c r="M329" s="366"/>
      <c r="N329" s="368"/>
      <c r="O329" s="371">
        <v>1</v>
      </c>
      <c r="P329" s="374" t="s">
        <v>904</v>
      </c>
      <c r="Q329" s="377"/>
      <c r="R329" s="362" t="s">
        <v>154</v>
      </c>
      <c r="S329" s="362" t="s">
        <v>154</v>
      </c>
      <c r="T329" s="362" t="s">
        <v>154</v>
      </c>
      <c r="U329" s="362" t="s">
        <v>154</v>
      </c>
      <c r="V329" s="362" t="s">
        <v>154</v>
      </c>
      <c r="W329" s="362" t="s">
        <v>154</v>
      </c>
      <c r="X329" s="362" t="s">
        <v>154</v>
      </c>
      <c r="Y329" s="362" t="s">
        <v>154</v>
      </c>
      <c r="Z329" s="362" t="s">
        <v>154</v>
      </c>
      <c r="AA329" s="362" t="s">
        <v>154</v>
      </c>
      <c r="AB329" s="362" t="s">
        <v>154</v>
      </c>
      <c r="AC329" s="362" t="s">
        <v>154</v>
      </c>
      <c r="AD329" s="362" t="s">
        <v>154</v>
      </c>
      <c r="AE329" s="209"/>
      <c r="AF329" s="220">
        <v>0</v>
      </c>
      <c r="AG329" s="219" t="s">
        <v>308</v>
      </c>
      <c r="AH329" s="219"/>
      <c r="AI329" s="219"/>
      <c r="AJ329" s="219"/>
      <c r="AK329" s="219"/>
      <c r="AL329" s="219"/>
      <c r="AM329" s="219"/>
      <c r="AN329" s="219"/>
      <c r="AO329" s="219"/>
      <c r="AP329" s="164"/>
      <c r="AQ329" s="164"/>
      <c r="AR329" s="164"/>
      <c r="AS329" s="164"/>
      <c r="AT329" s="164"/>
      <c r="AU329" s="164"/>
      <c r="AV329" s="164"/>
      <c r="AW329" s="164"/>
      <c r="AX329" s="164"/>
      <c r="AY329" s="164"/>
      <c r="AZ329" s="164"/>
      <c r="BA329" s="164"/>
      <c r="BB329" s="164"/>
      <c r="BC329" s="164"/>
      <c r="BD329" s="164"/>
      <c r="BE329" s="164"/>
      <c r="BF329" s="164"/>
      <c r="BG329" s="164"/>
      <c r="BH329" s="164"/>
      <c r="BI329" s="164"/>
      <c r="BJ329" s="164"/>
      <c r="BK329" s="164"/>
      <c r="BL329" s="164"/>
      <c r="BM329" s="165"/>
      <c r="BN329" s="251"/>
      <c r="BO329" s="360" t="s">
        <v>837</v>
      </c>
      <c r="BP329" s="360" t="s">
        <v>837</v>
      </c>
      <c r="BQ329" s="360" t="s">
        <v>837</v>
      </c>
      <c r="BR329" s="250"/>
      <c r="BS329" s="360" t="s">
        <v>837</v>
      </c>
      <c r="BT329" s="360" t="s">
        <v>837</v>
      </c>
      <c r="BU329" s="360" t="s">
        <v>837</v>
      </c>
      <c r="BV329" s="360" t="s">
        <v>837</v>
      </c>
      <c r="BW329" s="360" t="s">
        <v>837</v>
      </c>
      <c r="BX329" s="250"/>
    </row>
    <row r="330" spans="3:77" ht="45">
      <c r="C330" s="307"/>
      <c r="D330" s="381"/>
      <c r="E330" s="384"/>
      <c r="F330" s="387"/>
      <c r="G330" s="390"/>
      <c r="H330" s="393"/>
      <c r="I330" s="396"/>
      <c r="J330" s="396"/>
      <c r="K330" s="399"/>
      <c r="L330" s="402"/>
      <c r="M330" s="366"/>
      <c r="N330" s="369"/>
      <c r="O330" s="372"/>
      <c r="P330" s="375"/>
      <c r="Q330" s="378"/>
      <c r="R330" s="363"/>
      <c r="S330" s="363"/>
      <c r="T330" s="363"/>
      <c r="U330" s="363"/>
      <c r="V330" s="363"/>
      <c r="W330" s="363"/>
      <c r="X330" s="363"/>
      <c r="Y330" s="363"/>
      <c r="Z330" s="363"/>
      <c r="AA330" s="363"/>
      <c r="AB330" s="363"/>
      <c r="AC330" s="363"/>
      <c r="AD330" s="363"/>
      <c r="AE330" s="193"/>
      <c r="AF330" s="217" t="s">
        <v>268</v>
      </c>
      <c r="AG330" s="158" t="s">
        <v>240</v>
      </c>
      <c r="AH330" s="300" t="s">
        <v>18</v>
      </c>
      <c r="AI330" s="315" t="s">
        <v>816</v>
      </c>
      <c r="AJ330" s="221" t="s">
        <v>817</v>
      </c>
      <c r="AK330" s="221" t="s">
        <v>818</v>
      </c>
      <c r="AL330" s="221" t="s">
        <v>819</v>
      </c>
      <c r="AM330" s="221" t="s">
        <v>820</v>
      </c>
      <c r="AN330" s="221" t="s">
        <v>821</v>
      </c>
      <c r="AO330" s="221" t="s">
        <v>822</v>
      </c>
      <c r="AP330" s="302" t="s">
        <v>19</v>
      </c>
      <c r="AQ330" s="103">
        <f>SUM(AT330,AV330,AY330,BB330,BE330,BH330,BK330)</f>
        <v>686.27</v>
      </c>
      <c r="AR330" s="197">
        <f>SUM(AT330,AW330,AZ330,BC330,BF330,BI330,BL330)</f>
        <v>0</v>
      </c>
      <c r="AS330" s="195">
        <f>AQ330-AR330</f>
        <v>686.27</v>
      </c>
      <c r="AT330" s="311"/>
      <c r="AU330" s="244"/>
      <c r="AV330" s="159">
        <v>686.27</v>
      </c>
      <c r="AW330" s="311"/>
      <c r="AX330" s="194">
        <f>AV330-AW330</f>
        <v>686.27</v>
      </c>
      <c r="AY330" s="160">
        <v>0</v>
      </c>
      <c r="AZ330" s="311"/>
      <c r="BA330" s="194">
        <f>AY330-AZ330</f>
        <v>0</v>
      </c>
      <c r="BB330" s="159">
        <v>0</v>
      </c>
      <c r="BC330" s="311"/>
      <c r="BD330" s="194">
        <f>BB330-BC330</f>
        <v>0</v>
      </c>
      <c r="BE330" s="159">
        <v>0</v>
      </c>
      <c r="BF330" s="311"/>
      <c r="BG330" s="194">
        <f>BE330-BF330</f>
        <v>0</v>
      </c>
      <c r="BH330" s="159">
        <v>0</v>
      </c>
      <c r="BI330" s="311"/>
      <c r="BJ330" s="194">
        <f>BH330-BI330</f>
        <v>0</v>
      </c>
      <c r="BK330" s="159">
        <v>0</v>
      </c>
      <c r="BL330" s="311"/>
      <c r="BM330" s="195">
        <f>BK330-BL330</f>
        <v>0</v>
      </c>
      <c r="BN330" s="251">
        <v>0</v>
      </c>
      <c r="BO330" s="360"/>
      <c r="BP330" s="360"/>
      <c r="BQ330" s="360"/>
      <c r="BR330" s="249" t="str">
        <f>AG330 &amp; BN330</f>
        <v>Прибыль направляемая на инвестиции0</v>
      </c>
      <c r="BS330" s="360"/>
      <c r="BT330" s="360"/>
      <c r="BU330" s="360"/>
      <c r="BV330" s="360"/>
      <c r="BW330" s="360"/>
      <c r="BX330" s="249" t="str">
        <f>AG330&amp;AH330</f>
        <v>Прибыль направляемая на инвестициида</v>
      </c>
      <c r="BY330" s="250"/>
    </row>
    <row r="331" spans="3:77" ht="15" customHeight="1">
      <c r="C331" s="307"/>
      <c r="D331" s="381"/>
      <c r="E331" s="384"/>
      <c r="F331" s="387"/>
      <c r="G331" s="390"/>
      <c r="H331" s="393"/>
      <c r="I331" s="396"/>
      <c r="J331" s="396"/>
      <c r="K331" s="399"/>
      <c r="L331" s="402"/>
      <c r="M331" s="366"/>
      <c r="N331" s="370"/>
      <c r="O331" s="373"/>
      <c r="P331" s="376"/>
      <c r="Q331" s="379"/>
      <c r="R331" s="364"/>
      <c r="S331" s="364"/>
      <c r="T331" s="364"/>
      <c r="U331" s="364"/>
      <c r="V331" s="364"/>
      <c r="W331" s="364"/>
      <c r="X331" s="364"/>
      <c r="Y331" s="364"/>
      <c r="Z331" s="364"/>
      <c r="AA331" s="364"/>
      <c r="AB331" s="364"/>
      <c r="AC331" s="364"/>
      <c r="AD331" s="364"/>
      <c r="AE331" s="279" t="s">
        <v>383</v>
      </c>
      <c r="AF331" s="203"/>
      <c r="AG331" s="223" t="s">
        <v>24</v>
      </c>
      <c r="AH331" s="223"/>
      <c r="AI331" s="223"/>
      <c r="AJ331" s="223"/>
      <c r="AK331" s="223"/>
      <c r="AL331" s="223"/>
      <c r="AM331" s="223"/>
      <c r="AN331" s="223"/>
      <c r="AO331" s="223"/>
      <c r="AP331" s="168"/>
      <c r="AQ331" s="169"/>
      <c r="AR331" s="169"/>
      <c r="AS331" s="169"/>
      <c r="AT331" s="169"/>
      <c r="AU331" s="169"/>
      <c r="AV331" s="169"/>
      <c r="AW331" s="169"/>
      <c r="AX331" s="169"/>
      <c r="AY331" s="169"/>
      <c r="AZ331" s="169"/>
      <c r="BA331" s="169"/>
      <c r="BB331" s="169"/>
      <c r="BC331" s="169"/>
      <c r="BD331" s="169"/>
      <c r="BE331" s="169"/>
      <c r="BF331" s="169"/>
      <c r="BG331" s="169"/>
      <c r="BH331" s="169"/>
      <c r="BI331" s="169"/>
      <c r="BJ331" s="169"/>
      <c r="BK331" s="169"/>
      <c r="BL331" s="169"/>
      <c r="BM331" s="170"/>
      <c r="BN331" s="251"/>
      <c r="BO331" s="360"/>
      <c r="BP331" s="360"/>
      <c r="BQ331" s="360"/>
      <c r="BR331" s="250"/>
      <c r="BS331" s="360"/>
      <c r="BT331" s="360"/>
      <c r="BU331" s="360"/>
      <c r="BV331" s="360"/>
      <c r="BW331" s="360"/>
      <c r="BX331" s="250"/>
    </row>
    <row r="332" spans="3:77" ht="15" customHeight="1" thickBot="1">
      <c r="C332" s="308"/>
      <c r="D332" s="382"/>
      <c r="E332" s="385"/>
      <c r="F332" s="388"/>
      <c r="G332" s="391"/>
      <c r="H332" s="394"/>
      <c r="I332" s="397"/>
      <c r="J332" s="397"/>
      <c r="K332" s="400"/>
      <c r="L332" s="403"/>
      <c r="M332" s="367"/>
      <c r="N332" s="280" t="s">
        <v>384</v>
      </c>
      <c r="O332" s="212"/>
      <c r="P332" s="361" t="s">
        <v>154</v>
      </c>
      <c r="Q332" s="361"/>
      <c r="R332" s="171"/>
      <c r="S332" s="171"/>
      <c r="T332" s="166"/>
      <c r="U332" s="166"/>
      <c r="V332" s="166"/>
      <c r="W332" s="166"/>
      <c r="X332" s="166"/>
      <c r="Y332" s="166"/>
      <c r="Z332" s="166"/>
      <c r="AA332" s="166"/>
      <c r="AB332" s="166"/>
      <c r="AC332" s="166"/>
      <c r="AD332" s="166"/>
      <c r="AE332" s="166"/>
      <c r="AF332" s="166"/>
      <c r="AG332" s="166"/>
      <c r="AH332" s="166"/>
      <c r="AI332" s="166"/>
      <c r="AJ332" s="166"/>
      <c r="AK332" s="166"/>
      <c r="AL332" s="166"/>
      <c r="AM332" s="166"/>
      <c r="AN332" s="166"/>
      <c r="AO332" s="166"/>
      <c r="AP332" s="166"/>
      <c r="AQ332" s="166"/>
      <c r="AR332" s="166"/>
      <c r="AS332" s="166"/>
      <c r="AT332" s="166"/>
      <c r="AU332" s="166"/>
      <c r="AV332" s="166"/>
      <c r="AW332" s="166"/>
      <c r="AX332" s="166"/>
      <c r="AY332" s="166"/>
      <c r="AZ332" s="166"/>
      <c r="BA332" s="166"/>
      <c r="BB332" s="166"/>
      <c r="BC332" s="166"/>
      <c r="BD332" s="166"/>
      <c r="BE332" s="166"/>
      <c r="BF332" s="166"/>
      <c r="BG332" s="166"/>
      <c r="BH332" s="166"/>
      <c r="BI332" s="166"/>
      <c r="BJ332" s="166"/>
      <c r="BK332" s="166"/>
      <c r="BL332" s="166"/>
      <c r="BM332" s="167"/>
      <c r="BN332" s="251"/>
      <c r="BO332" s="250"/>
      <c r="BP332" s="250"/>
      <c r="BQ332" s="250"/>
      <c r="BR332" s="250"/>
      <c r="BS332" s="250"/>
      <c r="BT332" s="250"/>
      <c r="BX332" s="250"/>
    </row>
    <row r="333" spans="3:77" ht="11.25" customHeight="1">
      <c r="C333" s="97" t="s">
        <v>827</v>
      </c>
      <c r="D333" s="380" t="s">
        <v>887</v>
      </c>
      <c r="E333" s="383" t="s">
        <v>199</v>
      </c>
      <c r="F333" s="386" t="s">
        <v>210</v>
      </c>
      <c r="G333" s="389" t="s">
        <v>888</v>
      </c>
      <c r="H333" s="392" t="s">
        <v>766</v>
      </c>
      <c r="I333" s="395" t="s">
        <v>766</v>
      </c>
      <c r="J333" s="395" t="s">
        <v>767</v>
      </c>
      <c r="K333" s="398">
        <v>1</v>
      </c>
      <c r="L333" s="401" t="s">
        <v>2</v>
      </c>
      <c r="M333" s="365">
        <v>0</v>
      </c>
      <c r="N333" s="163"/>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c r="AK333" s="161"/>
      <c r="AL333" s="161"/>
      <c r="AM333" s="161"/>
      <c r="AN333" s="161"/>
      <c r="AO333" s="161"/>
      <c r="AP333" s="161"/>
      <c r="AQ333" s="161"/>
      <c r="AR333" s="161"/>
      <c r="AS333" s="161"/>
      <c r="AT333" s="161"/>
      <c r="AU333" s="161"/>
      <c r="AV333" s="161"/>
      <c r="AW333" s="161"/>
      <c r="AX333" s="161"/>
      <c r="AY333" s="161"/>
      <c r="AZ333" s="161"/>
      <c r="BA333" s="161"/>
      <c r="BB333" s="161"/>
      <c r="BC333" s="161"/>
      <c r="BD333" s="161"/>
      <c r="BE333" s="161"/>
      <c r="BF333" s="161"/>
      <c r="BG333" s="161"/>
      <c r="BH333" s="161"/>
      <c r="BI333" s="161"/>
      <c r="BJ333" s="161"/>
      <c r="BK333" s="161"/>
      <c r="BL333" s="161"/>
      <c r="BM333" s="162"/>
      <c r="BN333" s="251"/>
      <c r="BO333" s="250"/>
      <c r="BP333" s="250"/>
      <c r="BQ333" s="250"/>
      <c r="BR333" s="250"/>
      <c r="BS333" s="250"/>
      <c r="BT333" s="250"/>
      <c r="BX333" s="250"/>
    </row>
    <row r="334" spans="3:77" ht="11.25" customHeight="1">
      <c r="C334" s="307"/>
      <c r="D334" s="381"/>
      <c r="E334" s="384"/>
      <c r="F334" s="387"/>
      <c r="G334" s="390"/>
      <c r="H334" s="393"/>
      <c r="I334" s="396"/>
      <c r="J334" s="396"/>
      <c r="K334" s="399"/>
      <c r="L334" s="402"/>
      <c r="M334" s="366"/>
      <c r="N334" s="368"/>
      <c r="O334" s="371">
        <v>1</v>
      </c>
      <c r="P334" s="374" t="s">
        <v>904</v>
      </c>
      <c r="Q334" s="377"/>
      <c r="R334" s="362" t="s">
        <v>154</v>
      </c>
      <c r="S334" s="362" t="s">
        <v>154</v>
      </c>
      <c r="T334" s="362" t="s">
        <v>154</v>
      </c>
      <c r="U334" s="362" t="s">
        <v>154</v>
      </c>
      <c r="V334" s="362" t="s">
        <v>154</v>
      </c>
      <c r="W334" s="362" t="s">
        <v>154</v>
      </c>
      <c r="X334" s="362" t="s">
        <v>154</v>
      </c>
      <c r="Y334" s="362" t="s">
        <v>154</v>
      </c>
      <c r="Z334" s="362" t="s">
        <v>154</v>
      </c>
      <c r="AA334" s="362" t="s">
        <v>154</v>
      </c>
      <c r="AB334" s="362" t="s">
        <v>154</v>
      </c>
      <c r="AC334" s="362" t="s">
        <v>154</v>
      </c>
      <c r="AD334" s="362" t="s">
        <v>154</v>
      </c>
      <c r="AE334" s="209"/>
      <c r="AF334" s="220">
        <v>0</v>
      </c>
      <c r="AG334" s="219" t="s">
        <v>308</v>
      </c>
      <c r="AH334" s="219"/>
      <c r="AI334" s="219"/>
      <c r="AJ334" s="219"/>
      <c r="AK334" s="219"/>
      <c r="AL334" s="219"/>
      <c r="AM334" s="219"/>
      <c r="AN334" s="219"/>
      <c r="AO334" s="219"/>
      <c r="AP334" s="164"/>
      <c r="AQ334" s="164"/>
      <c r="AR334" s="164"/>
      <c r="AS334" s="164"/>
      <c r="AT334" s="164"/>
      <c r="AU334" s="164"/>
      <c r="AV334" s="164"/>
      <c r="AW334" s="164"/>
      <c r="AX334" s="164"/>
      <c r="AY334" s="164"/>
      <c r="AZ334" s="164"/>
      <c r="BA334" s="164"/>
      <c r="BB334" s="164"/>
      <c r="BC334" s="164"/>
      <c r="BD334" s="164"/>
      <c r="BE334" s="164"/>
      <c r="BF334" s="164"/>
      <c r="BG334" s="164"/>
      <c r="BH334" s="164"/>
      <c r="BI334" s="164"/>
      <c r="BJ334" s="164"/>
      <c r="BK334" s="164"/>
      <c r="BL334" s="164"/>
      <c r="BM334" s="165"/>
      <c r="BN334" s="251"/>
      <c r="BO334" s="360" t="s">
        <v>837</v>
      </c>
      <c r="BP334" s="360" t="s">
        <v>837</v>
      </c>
      <c r="BQ334" s="360" t="s">
        <v>837</v>
      </c>
      <c r="BR334" s="250"/>
      <c r="BS334" s="360" t="s">
        <v>837</v>
      </c>
      <c r="BT334" s="360" t="s">
        <v>837</v>
      </c>
      <c r="BU334" s="360" t="s">
        <v>837</v>
      </c>
      <c r="BV334" s="360" t="s">
        <v>837</v>
      </c>
      <c r="BW334" s="360" t="s">
        <v>837</v>
      </c>
      <c r="BX334" s="250"/>
    </row>
    <row r="335" spans="3:77" ht="45">
      <c r="C335" s="307"/>
      <c r="D335" s="381"/>
      <c r="E335" s="384"/>
      <c r="F335" s="387"/>
      <c r="G335" s="390"/>
      <c r="H335" s="393"/>
      <c r="I335" s="396"/>
      <c r="J335" s="396"/>
      <c r="K335" s="399"/>
      <c r="L335" s="402"/>
      <c r="M335" s="366"/>
      <c r="N335" s="369"/>
      <c r="O335" s="372"/>
      <c r="P335" s="375"/>
      <c r="Q335" s="378"/>
      <c r="R335" s="363"/>
      <c r="S335" s="363"/>
      <c r="T335" s="363"/>
      <c r="U335" s="363"/>
      <c r="V335" s="363"/>
      <c r="W335" s="363"/>
      <c r="X335" s="363"/>
      <c r="Y335" s="363"/>
      <c r="Z335" s="363"/>
      <c r="AA335" s="363"/>
      <c r="AB335" s="363"/>
      <c r="AC335" s="363"/>
      <c r="AD335" s="363"/>
      <c r="AE335" s="193"/>
      <c r="AF335" s="217" t="s">
        <v>268</v>
      </c>
      <c r="AG335" s="158" t="s">
        <v>240</v>
      </c>
      <c r="AH335" s="300" t="s">
        <v>18</v>
      </c>
      <c r="AI335" s="315" t="s">
        <v>816</v>
      </c>
      <c r="AJ335" s="221" t="s">
        <v>817</v>
      </c>
      <c r="AK335" s="221" t="s">
        <v>818</v>
      </c>
      <c r="AL335" s="221" t="s">
        <v>819</v>
      </c>
      <c r="AM335" s="221" t="s">
        <v>820</v>
      </c>
      <c r="AN335" s="221" t="s">
        <v>821</v>
      </c>
      <c r="AO335" s="221" t="s">
        <v>822</v>
      </c>
      <c r="AP335" s="302" t="s">
        <v>19</v>
      </c>
      <c r="AQ335" s="103">
        <f>SUM(AT335,AV335,AY335,BB335,BE335,BH335,BK335)</f>
        <v>623.54999999999995</v>
      </c>
      <c r="AR335" s="197">
        <f>SUM(AT335,AW335,AZ335,BC335,BF335,BI335,BL335)</f>
        <v>0</v>
      </c>
      <c r="AS335" s="195">
        <f>AQ335-AR335</f>
        <v>623.54999999999995</v>
      </c>
      <c r="AT335" s="311"/>
      <c r="AU335" s="244"/>
      <c r="AV335" s="159">
        <v>623.54999999999995</v>
      </c>
      <c r="AW335" s="311"/>
      <c r="AX335" s="194">
        <f>AV335-AW335</f>
        <v>623.54999999999995</v>
      </c>
      <c r="AY335" s="160">
        <v>0</v>
      </c>
      <c r="AZ335" s="311"/>
      <c r="BA335" s="194">
        <f>AY335-AZ335</f>
        <v>0</v>
      </c>
      <c r="BB335" s="159">
        <v>0</v>
      </c>
      <c r="BC335" s="311"/>
      <c r="BD335" s="194">
        <f>BB335-BC335</f>
        <v>0</v>
      </c>
      <c r="BE335" s="159">
        <v>0</v>
      </c>
      <c r="BF335" s="311"/>
      <c r="BG335" s="194">
        <f>BE335-BF335</f>
        <v>0</v>
      </c>
      <c r="BH335" s="159">
        <v>0</v>
      </c>
      <c r="BI335" s="311"/>
      <c r="BJ335" s="194">
        <f>BH335-BI335</f>
        <v>0</v>
      </c>
      <c r="BK335" s="159">
        <v>0</v>
      </c>
      <c r="BL335" s="311"/>
      <c r="BM335" s="195">
        <f>BK335-BL335</f>
        <v>0</v>
      </c>
      <c r="BN335" s="251">
        <v>0</v>
      </c>
      <c r="BO335" s="360"/>
      <c r="BP335" s="360"/>
      <c r="BQ335" s="360"/>
      <c r="BR335" s="249" t="str">
        <f>AG335 &amp; BN335</f>
        <v>Прибыль направляемая на инвестиции0</v>
      </c>
      <c r="BS335" s="360"/>
      <c r="BT335" s="360"/>
      <c r="BU335" s="360"/>
      <c r="BV335" s="360"/>
      <c r="BW335" s="360"/>
      <c r="BX335" s="249" t="str">
        <f>AG335&amp;AH335</f>
        <v>Прибыль направляемая на инвестициида</v>
      </c>
      <c r="BY335" s="250"/>
    </row>
    <row r="336" spans="3:77" ht="15" customHeight="1">
      <c r="C336" s="307"/>
      <c r="D336" s="381"/>
      <c r="E336" s="384"/>
      <c r="F336" s="387"/>
      <c r="G336" s="390"/>
      <c r="H336" s="393"/>
      <c r="I336" s="396"/>
      <c r="J336" s="396"/>
      <c r="K336" s="399"/>
      <c r="L336" s="402"/>
      <c r="M336" s="366"/>
      <c r="N336" s="370"/>
      <c r="O336" s="373"/>
      <c r="P336" s="376"/>
      <c r="Q336" s="379"/>
      <c r="R336" s="364"/>
      <c r="S336" s="364"/>
      <c r="T336" s="364"/>
      <c r="U336" s="364"/>
      <c r="V336" s="364"/>
      <c r="W336" s="364"/>
      <c r="X336" s="364"/>
      <c r="Y336" s="364"/>
      <c r="Z336" s="364"/>
      <c r="AA336" s="364"/>
      <c r="AB336" s="364"/>
      <c r="AC336" s="364"/>
      <c r="AD336" s="364"/>
      <c r="AE336" s="279" t="s">
        <v>383</v>
      </c>
      <c r="AF336" s="203"/>
      <c r="AG336" s="223" t="s">
        <v>24</v>
      </c>
      <c r="AH336" s="223"/>
      <c r="AI336" s="223"/>
      <c r="AJ336" s="223"/>
      <c r="AK336" s="223"/>
      <c r="AL336" s="223"/>
      <c r="AM336" s="223"/>
      <c r="AN336" s="223"/>
      <c r="AO336" s="223"/>
      <c r="AP336" s="168"/>
      <c r="AQ336" s="169"/>
      <c r="AR336" s="169"/>
      <c r="AS336" s="169"/>
      <c r="AT336" s="169"/>
      <c r="AU336" s="169"/>
      <c r="AV336" s="169"/>
      <c r="AW336" s="169"/>
      <c r="AX336" s="169"/>
      <c r="AY336" s="169"/>
      <c r="AZ336" s="169"/>
      <c r="BA336" s="169"/>
      <c r="BB336" s="169"/>
      <c r="BC336" s="169"/>
      <c r="BD336" s="169"/>
      <c r="BE336" s="169"/>
      <c r="BF336" s="169"/>
      <c r="BG336" s="169"/>
      <c r="BH336" s="169"/>
      <c r="BI336" s="169"/>
      <c r="BJ336" s="169"/>
      <c r="BK336" s="169"/>
      <c r="BL336" s="169"/>
      <c r="BM336" s="170"/>
      <c r="BN336" s="251"/>
      <c r="BO336" s="360"/>
      <c r="BP336" s="360"/>
      <c r="BQ336" s="360"/>
      <c r="BR336" s="250"/>
      <c r="BS336" s="360"/>
      <c r="BT336" s="360"/>
      <c r="BU336" s="360"/>
      <c r="BV336" s="360"/>
      <c r="BW336" s="360"/>
      <c r="BX336" s="250"/>
    </row>
    <row r="337" spans="3:77" ht="15" customHeight="1" thickBot="1">
      <c r="C337" s="308"/>
      <c r="D337" s="382"/>
      <c r="E337" s="385"/>
      <c r="F337" s="388"/>
      <c r="G337" s="391"/>
      <c r="H337" s="394"/>
      <c r="I337" s="397"/>
      <c r="J337" s="397"/>
      <c r="K337" s="400"/>
      <c r="L337" s="403"/>
      <c r="M337" s="367"/>
      <c r="N337" s="280" t="s">
        <v>384</v>
      </c>
      <c r="O337" s="212"/>
      <c r="P337" s="361" t="s">
        <v>154</v>
      </c>
      <c r="Q337" s="361"/>
      <c r="R337" s="171"/>
      <c r="S337" s="171"/>
      <c r="T337" s="166"/>
      <c r="U337" s="166"/>
      <c r="V337" s="166"/>
      <c r="W337" s="166"/>
      <c r="X337" s="166"/>
      <c r="Y337" s="166"/>
      <c r="Z337" s="166"/>
      <c r="AA337" s="166"/>
      <c r="AB337" s="166"/>
      <c r="AC337" s="166"/>
      <c r="AD337" s="166"/>
      <c r="AE337" s="166"/>
      <c r="AF337" s="166"/>
      <c r="AG337" s="166"/>
      <c r="AH337" s="166"/>
      <c r="AI337" s="166"/>
      <c r="AJ337" s="166"/>
      <c r="AK337" s="166"/>
      <c r="AL337" s="166"/>
      <c r="AM337" s="166"/>
      <c r="AN337" s="166"/>
      <c r="AO337" s="166"/>
      <c r="AP337" s="166"/>
      <c r="AQ337" s="166"/>
      <c r="AR337" s="166"/>
      <c r="AS337" s="166"/>
      <c r="AT337" s="166"/>
      <c r="AU337" s="166"/>
      <c r="AV337" s="166"/>
      <c r="AW337" s="166"/>
      <c r="AX337" s="166"/>
      <c r="AY337" s="166"/>
      <c r="AZ337" s="166"/>
      <c r="BA337" s="166"/>
      <c r="BB337" s="166"/>
      <c r="BC337" s="166"/>
      <c r="BD337" s="166"/>
      <c r="BE337" s="166"/>
      <c r="BF337" s="166"/>
      <c r="BG337" s="166"/>
      <c r="BH337" s="166"/>
      <c r="BI337" s="166"/>
      <c r="BJ337" s="166"/>
      <c r="BK337" s="166"/>
      <c r="BL337" s="166"/>
      <c r="BM337" s="167"/>
      <c r="BN337" s="251"/>
      <c r="BO337" s="250"/>
      <c r="BP337" s="250"/>
      <c r="BQ337" s="250"/>
      <c r="BR337" s="250"/>
      <c r="BS337" s="250"/>
      <c r="BT337" s="250"/>
      <c r="BX337" s="250"/>
    </row>
    <row r="338" spans="3:77" ht="11.25" customHeight="1">
      <c r="C338" s="97" t="s">
        <v>827</v>
      </c>
      <c r="D338" s="380" t="s">
        <v>889</v>
      </c>
      <c r="E338" s="383" t="s">
        <v>199</v>
      </c>
      <c r="F338" s="386" t="s">
        <v>210</v>
      </c>
      <c r="G338" s="389" t="s">
        <v>890</v>
      </c>
      <c r="H338" s="392" t="s">
        <v>766</v>
      </c>
      <c r="I338" s="395" t="s">
        <v>766</v>
      </c>
      <c r="J338" s="395" t="s">
        <v>767</v>
      </c>
      <c r="K338" s="398">
        <v>1</v>
      </c>
      <c r="L338" s="401" t="s">
        <v>2</v>
      </c>
      <c r="M338" s="365">
        <v>0</v>
      </c>
      <c r="N338" s="163"/>
      <c r="O338" s="161"/>
      <c r="P338" s="161"/>
      <c r="Q338" s="161"/>
      <c r="R338" s="161"/>
      <c r="S338" s="161"/>
      <c r="T338" s="161"/>
      <c r="U338" s="161"/>
      <c r="V338" s="161"/>
      <c r="W338" s="161"/>
      <c r="X338" s="161"/>
      <c r="Y338" s="161"/>
      <c r="Z338" s="161"/>
      <c r="AA338" s="161"/>
      <c r="AB338" s="161"/>
      <c r="AC338" s="161"/>
      <c r="AD338" s="161"/>
      <c r="AE338" s="161"/>
      <c r="AF338" s="161"/>
      <c r="AG338" s="161"/>
      <c r="AH338" s="161"/>
      <c r="AI338" s="161"/>
      <c r="AJ338" s="161"/>
      <c r="AK338" s="161"/>
      <c r="AL338" s="161"/>
      <c r="AM338" s="161"/>
      <c r="AN338" s="161"/>
      <c r="AO338" s="161"/>
      <c r="AP338" s="161"/>
      <c r="AQ338" s="161"/>
      <c r="AR338" s="161"/>
      <c r="AS338" s="161"/>
      <c r="AT338" s="161"/>
      <c r="AU338" s="161"/>
      <c r="AV338" s="161"/>
      <c r="AW338" s="161"/>
      <c r="AX338" s="161"/>
      <c r="AY338" s="161"/>
      <c r="AZ338" s="161"/>
      <c r="BA338" s="161"/>
      <c r="BB338" s="161"/>
      <c r="BC338" s="161"/>
      <c r="BD338" s="161"/>
      <c r="BE338" s="161"/>
      <c r="BF338" s="161"/>
      <c r="BG338" s="161"/>
      <c r="BH338" s="161"/>
      <c r="BI338" s="161"/>
      <c r="BJ338" s="161"/>
      <c r="BK338" s="161"/>
      <c r="BL338" s="161"/>
      <c r="BM338" s="162"/>
      <c r="BN338" s="251"/>
      <c r="BO338" s="250"/>
      <c r="BP338" s="250"/>
      <c r="BQ338" s="250"/>
      <c r="BR338" s="250"/>
      <c r="BS338" s="250"/>
      <c r="BT338" s="250"/>
      <c r="BX338" s="250"/>
    </row>
    <row r="339" spans="3:77" ht="11.25" customHeight="1">
      <c r="C339" s="307"/>
      <c r="D339" s="381"/>
      <c r="E339" s="384"/>
      <c r="F339" s="387"/>
      <c r="G339" s="390"/>
      <c r="H339" s="393"/>
      <c r="I339" s="396"/>
      <c r="J339" s="396"/>
      <c r="K339" s="399"/>
      <c r="L339" s="402"/>
      <c r="M339" s="366"/>
      <c r="N339" s="368"/>
      <c r="O339" s="371">
        <v>1</v>
      </c>
      <c r="P339" s="374" t="s">
        <v>904</v>
      </c>
      <c r="Q339" s="377"/>
      <c r="R339" s="362" t="s">
        <v>154</v>
      </c>
      <c r="S339" s="362" t="s">
        <v>154</v>
      </c>
      <c r="T339" s="362" t="s">
        <v>154</v>
      </c>
      <c r="U339" s="362" t="s">
        <v>154</v>
      </c>
      <c r="V339" s="362" t="s">
        <v>154</v>
      </c>
      <c r="W339" s="362" t="s">
        <v>154</v>
      </c>
      <c r="X339" s="362" t="s">
        <v>154</v>
      </c>
      <c r="Y339" s="362" t="s">
        <v>154</v>
      </c>
      <c r="Z339" s="362" t="s">
        <v>154</v>
      </c>
      <c r="AA339" s="362" t="s">
        <v>154</v>
      </c>
      <c r="AB339" s="362" t="s">
        <v>154</v>
      </c>
      <c r="AC339" s="362" t="s">
        <v>154</v>
      </c>
      <c r="AD339" s="362" t="s">
        <v>154</v>
      </c>
      <c r="AE339" s="209"/>
      <c r="AF339" s="220">
        <v>0</v>
      </c>
      <c r="AG339" s="219" t="s">
        <v>308</v>
      </c>
      <c r="AH339" s="219"/>
      <c r="AI339" s="219"/>
      <c r="AJ339" s="219"/>
      <c r="AK339" s="219"/>
      <c r="AL339" s="219"/>
      <c r="AM339" s="219"/>
      <c r="AN339" s="219"/>
      <c r="AO339" s="219"/>
      <c r="AP339" s="164"/>
      <c r="AQ339" s="164"/>
      <c r="AR339" s="164"/>
      <c r="AS339" s="164"/>
      <c r="AT339" s="164"/>
      <c r="AU339" s="164"/>
      <c r="AV339" s="164"/>
      <c r="AW339" s="164"/>
      <c r="AX339" s="164"/>
      <c r="AY339" s="164"/>
      <c r="AZ339" s="164"/>
      <c r="BA339" s="164"/>
      <c r="BB339" s="164"/>
      <c r="BC339" s="164"/>
      <c r="BD339" s="164"/>
      <c r="BE339" s="164"/>
      <c r="BF339" s="164"/>
      <c r="BG339" s="164"/>
      <c r="BH339" s="164"/>
      <c r="BI339" s="164"/>
      <c r="BJ339" s="164"/>
      <c r="BK339" s="164"/>
      <c r="BL339" s="164"/>
      <c r="BM339" s="165"/>
      <c r="BN339" s="251"/>
      <c r="BO339" s="360" t="s">
        <v>837</v>
      </c>
      <c r="BP339" s="360" t="s">
        <v>837</v>
      </c>
      <c r="BQ339" s="360" t="s">
        <v>837</v>
      </c>
      <c r="BR339" s="250"/>
      <c r="BS339" s="360" t="s">
        <v>837</v>
      </c>
      <c r="BT339" s="360" t="s">
        <v>837</v>
      </c>
      <c r="BU339" s="360" t="s">
        <v>837</v>
      </c>
      <c r="BV339" s="360" t="s">
        <v>837</v>
      </c>
      <c r="BW339" s="360" t="s">
        <v>837</v>
      </c>
      <c r="BX339" s="250"/>
    </row>
    <row r="340" spans="3:77" ht="45">
      <c r="C340" s="307"/>
      <c r="D340" s="381"/>
      <c r="E340" s="384"/>
      <c r="F340" s="387"/>
      <c r="G340" s="390"/>
      <c r="H340" s="393"/>
      <c r="I340" s="396"/>
      <c r="J340" s="396"/>
      <c r="K340" s="399"/>
      <c r="L340" s="402"/>
      <c r="M340" s="366"/>
      <c r="N340" s="369"/>
      <c r="O340" s="372"/>
      <c r="P340" s="375"/>
      <c r="Q340" s="378"/>
      <c r="R340" s="363"/>
      <c r="S340" s="363"/>
      <c r="T340" s="363"/>
      <c r="U340" s="363"/>
      <c r="V340" s="363"/>
      <c r="W340" s="363"/>
      <c r="X340" s="363"/>
      <c r="Y340" s="363"/>
      <c r="Z340" s="363"/>
      <c r="AA340" s="363"/>
      <c r="AB340" s="363"/>
      <c r="AC340" s="363"/>
      <c r="AD340" s="363"/>
      <c r="AE340" s="193"/>
      <c r="AF340" s="217" t="s">
        <v>268</v>
      </c>
      <c r="AG340" s="158" t="s">
        <v>240</v>
      </c>
      <c r="AH340" s="300" t="s">
        <v>18</v>
      </c>
      <c r="AI340" s="315" t="s">
        <v>816</v>
      </c>
      <c r="AJ340" s="221" t="s">
        <v>817</v>
      </c>
      <c r="AK340" s="221" t="s">
        <v>818</v>
      </c>
      <c r="AL340" s="221" t="s">
        <v>819</v>
      </c>
      <c r="AM340" s="221" t="s">
        <v>820</v>
      </c>
      <c r="AN340" s="221" t="s">
        <v>821</v>
      </c>
      <c r="AO340" s="221" t="s">
        <v>822</v>
      </c>
      <c r="AP340" s="302" t="s">
        <v>19</v>
      </c>
      <c r="AQ340" s="103">
        <f>SUM(AT340,AV340,AY340,BB340,BE340,BH340,BK340)</f>
        <v>620.92999999999995</v>
      </c>
      <c r="AR340" s="197">
        <f>SUM(AT340,AW340,AZ340,BC340,BF340,BI340,BL340)</f>
        <v>0</v>
      </c>
      <c r="AS340" s="195">
        <f>AQ340-AR340</f>
        <v>620.92999999999995</v>
      </c>
      <c r="AT340" s="311"/>
      <c r="AU340" s="244"/>
      <c r="AV340" s="159">
        <v>620.92999999999995</v>
      </c>
      <c r="AW340" s="311"/>
      <c r="AX340" s="194">
        <f>AV340-AW340</f>
        <v>620.92999999999995</v>
      </c>
      <c r="AY340" s="160">
        <v>0</v>
      </c>
      <c r="AZ340" s="311"/>
      <c r="BA340" s="194">
        <f>AY340-AZ340</f>
        <v>0</v>
      </c>
      <c r="BB340" s="159">
        <v>0</v>
      </c>
      <c r="BC340" s="311"/>
      <c r="BD340" s="194">
        <f>BB340-BC340</f>
        <v>0</v>
      </c>
      <c r="BE340" s="159">
        <v>0</v>
      </c>
      <c r="BF340" s="311"/>
      <c r="BG340" s="194">
        <f>BE340-BF340</f>
        <v>0</v>
      </c>
      <c r="BH340" s="159">
        <v>0</v>
      </c>
      <c r="BI340" s="311"/>
      <c r="BJ340" s="194">
        <f>BH340-BI340</f>
        <v>0</v>
      </c>
      <c r="BK340" s="159">
        <v>0</v>
      </c>
      <c r="BL340" s="311"/>
      <c r="BM340" s="195">
        <f>BK340-BL340</f>
        <v>0</v>
      </c>
      <c r="BN340" s="251">
        <v>0</v>
      </c>
      <c r="BO340" s="360"/>
      <c r="BP340" s="360"/>
      <c r="BQ340" s="360"/>
      <c r="BR340" s="249" t="str">
        <f>AG340 &amp; BN340</f>
        <v>Прибыль направляемая на инвестиции0</v>
      </c>
      <c r="BS340" s="360"/>
      <c r="BT340" s="360"/>
      <c r="BU340" s="360"/>
      <c r="BV340" s="360"/>
      <c r="BW340" s="360"/>
      <c r="BX340" s="249" t="str">
        <f>AG340&amp;AH340</f>
        <v>Прибыль направляемая на инвестициида</v>
      </c>
      <c r="BY340" s="250"/>
    </row>
    <row r="341" spans="3:77" ht="15" customHeight="1">
      <c r="C341" s="307"/>
      <c r="D341" s="381"/>
      <c r="E341" s="384"/>
      <c r="F341" s="387"/>
      <c r="G341" s="390"/>
      <c r="H341" s="393"/>
      <c r="I341" s="396"/>
      <c r="J341" s="396"/>
      <c r="K341" s="399"/>
      <c r="L341" s="402"/>
      <c r="M341" s="366"/>
      <c r="N341" s="370"/>
      <c r="O341" s="373"/>
      <c r="P341" s="376"/>
      <c r="Q341" s="379"/>
      <c r="R341" s="364"/>
      <c r="S341" s="364"/>
      <c r="T341" s="364"/>
      <c r="U341" s="364"/>
      <c r="V341" s="364"/>
      <c r="W341" s="364"/>
      <c r="X341" s="364"/>
      <c r="Y341" s="364"/>
      <c r="Z341" s="364"/>
      <c r="AA341" s="364"/>
      <c r="AB341" s="364"/>
      <c r="AC341" s="364"/>
      <c r="AD341" s="364"/>
      <c r="AE341" s="279" t="s">
        <v>383</v>
      </c>
      <c r="AF341" s="203"/>
      <c r="AG341" s="223" t="s">
        <v>24</v>
      </c>
      <c r="AH341" s="223"/>
      <c r="AI341" s="223"/>
      <c r="AJ341" s="223"/>
      <c r="AK341" s="223"/>
      <c r="AL341" s="223"/>
      <c r="AM341" s="223"/>
      <c r="AN341" s="223"/>
      <c r="AO341" s="223"/>
      <c r="AP341" s="168"/>
      <c r="AQ341" s="169"/>
      <c r="AR341" s="169"/>
      <c r="AS341" s="169"/>
      <c r="AT341" s="169"/>
      <c r="AU341" s="169"/>
      <c r="AV341" s="169"/>
      <c r="AW341" s="169"/>
      <c r="AX341" s="169"/>
      <c r="AY341" s="169"/>
      <c r="AZ341" s="169"/>
      <c r="BA341" s="169"/>
      <c r="BB341" s="169"/>
      <c r="BC341" s="169"/>
      <c r="BD341" s="169"/>
      <c r="BE341" s="169"/>
      <c r="BF341" s="169"/>
      <c r="BG341" s="169"/>
      <c r="BH341" s="169"/>
      <c r="BI341" s="169"/>
      <c r="BJ341" s="169"/>
      <c r="BK341" s="169"/>
      <c r="BL341" s="169"/>
      <c r="BM341" s="170"/>
      <c r="BN341" s="251"/>
      <c r="BO341" s="360"/>
      <c r="BP341" s="360"/>
      <c r="BQ341" s="360"/>
      <c r="BR341" s="250"/>
      <c r="BS341" s="360"/>
      <c r="BT341" s="360"/>
      <c r="BU341" s="360"/>
      <c r="BV341" s="360"/>
      <c r="BW341" s="360"/>
      <c r="BX341" s="250"/>
    </row>
    <row r="342" spans="3:77" ht="15" customHeight="1" thickBot="1">
      <c r="C342" s="308"/>
      <c r="D342" s="382"/>
      <c r="E342" s="385"/>
      <c r="F342" s="388"/>
      <c r="G342" s="391"/>
      <c r="H342" s="394"/>
      <c r="I342" s="397"/>
      <c r="J342" s="397"/>
      <c r="K342" s="400"/>
      <c r="L342" s="403"/>
      <c r="M342" s="367"/>
      <c r="N342" s="280" t="s">
        <v>384</v>
      </c>
      <c r="O342" s="212"/>
      <c r="P342" s="361" t="s">
        <v>154</v>
      </c>
      <c r="Q342" s="361"/>
      <c r="R342" s="171"/>
      <c r="S342" s="171"/>
      <c r="T342" s="166"/>
      <c r="U342" s="166"/>
      <c r="V342" s="166"/>
      <c r="W342" s="166"/>
      <c r="X342" s="166"/>
      <c r="Y342" s="166"/>
      <c r="Z342" s="166"/>
      <c r="AA342" s="166"/>
      <c r="AB342" s="166"/>
      <c r="AC342" s="166"/>
      <c r="AD342" s="166"/>
      <c r="AE342" s="166"/>
      <c r="AF342" s="166"/>
      <c r="AG342" s="166"/>
      <c r="AH342" s="166"/>
      <c r="AI342" s="166"/>
      <c r="AJ342" s="166"/>
      <c r="AK342" s="166"/>
      <c r="AL342" s="166"/>
      <c r="AM342" s="166"/>
      <c r="AN342" s="166"/>
      <c r="AO342" s="166"/>
      <c r="AP342" s="166"/>
      <c r="AQ342" s="166"/>
      <c r="AR342" s="166"/>
      <c r="AS342" s="166"/>
      <c r="AT342" s="166"/>
      <c r="AU342" s="166"/>
      <c r="AV342" s="166"/>
      <c r="AW342" s="166"/>
      <c r="AX342" s="166"/>
      <c r="AY342" s="166"/>
      <c r="AZ342" s="166"/>
      <c r="BA342" s="166"/>
      <c r="BB342" s="166"/>
      <c r="BC342" s="166"/>
      <c r="BD342" s="166"/>
      <c r="BE342" s="166"/>
      <c r="BF342" s="166"/>
      <c r="BG342" s="166"/>
      <c r="BH342" s="166"/>
      <c r="BI342" s="166"/>
      <c r="BJ342" s="166"/>
      <c r="BK342" s="166"/>
      <c r="BL342" s="166"/>
      <c r="BM342" s="167"/>
      <c r="BN342" s="251"/>
      <c r="BO342" s="250"/>
      <c r="BP342" s="250"/>
      <c r="BQ342" s="250"/>
      <c r="BR342" s="250"/>
      <c r="BS342" s="250"/>
      <c r="BT342" s="250"/>
      <c r="BX342" s="250"/>
    </row>
    <row r="343" spans="3:77">
      <c r="C343" s="45"/>
      <c r="D343" s="140"/>
      <c r="E343" s="141" t="s">
        <v>284</v>
      </c>
      <c r="F343" s="141"/>
      <c r="G343" s="141"/>
      <c r="H343" s="141"/>
      <c r="I343" s="141"/>
      <c r="J343" s="141"/>
      <c r="K343" s="141"/>
      <c r="L343" s="141"/>
      <c r="M343" s="141"/>
      <c r="N343" s="141"/>
      <c r="O343" s="141"/>
      <c r="P343" s="141"/>
      <c r="Q343" s="141"/>
      <c r="R343" s="141"/>
      <c r="S343" s="141"/>
      <c r="T343" s="141"/>
      <c r="U343" s="141"/>
      <c r="V343" s="141"/>
      <c r="W343" s="141"/>
      <c r="X343" s="141"/>
      <c r="Y343" s="141"/>
      <c r="Z343" s="141"/>
      <c r="AA343" s="141"/>
      <c r="AB343" s="141"/>
      <c r="AC343" s="141"/>
      <c r="AD343" s="141"/>
      <c r="AE343" s="142"/>
      <c r="AF343" s="142"/>
      <c r="AG343" s="142"/>
      <c r="AH343" s="142"/>
      <c r="AI343" s="142"/>
      <c r="AJ343" s="142"/>
      <c r="AK343" s="142"/>
      <c r="AL343" s="142"/>
      <c r="AM343" s="142"/>
      <c r="AN343" s="142"/>
      <c r="AO343" s="142"/>
      <c r="AP343" s="142"/>
      <c r="AQ343" s="142"/>
      <c r="AR343" s="142"/>
      <c r="AS343" s="142"/>
      <c r="AT343" s="142"/>
      <c r="AU343" s="142"/>
      <c r="AV343" s="142"/>
      <c r="AW343" s="142"/>
      <c r="AX343" s="142"/>
      <c r="AY343" s="142"/>
      <c r="AZ343" s="142"/>
      <c r="BA343" s="142"/>
      <c r="BB343" s="142"/>
      <c r="BC343" s="142"/>
      <c r="BD343" s="142"/>
      <c r="BE343" s="142"/>
      <c r="BF343" s="142"/>
      <c r="BG343" s="142"/>
      <c r="BH343" s="142"/>
      <c r="BI343" s="142"/>
      <c r="BJ343" s="142"/>
      <c r="BK343" s="142"/>
      <c r="BL343" s="142"/>
      <c r="BM343" s="142"/>
      <c r="BN343" s="99"/>
    </row>
    <row r="344" spans="3:77" ht="15.75" customHeight="1">
      <c r="C344" s="45"/>
      <c r="D344" s="109"/>
      <c r="E344" s="110"/>
      <c r="F344" s="98"/>
      <c r="G344" s="98"/>
      <c r="H344" s="98"/>
      <c r="I344" s="98"/>
      <c r="J344" s="98"/>
      <c r="K344" s="98"/>
      <c r="L344" s="98"/>
      <c r="M344" s="98"/>
      <c r="N344" s="98"/>
      <c r="O344" s="98"/>
      <c r="P344" s="98"/>
      <c r="Q344" s="98"/>
      <c r="R344" s="98"/>
      <c r="S344" s="98"/>
      <c r="T344" s="98"/>
      <c r="U344" s="98"/>
      <c r="V344" s="98"/>
      <c r="W344" s="98"/>
      <c r="X344" s="98"/>
      <c r="Y344" s="98"/>
      <c r="Z344" s="98"/>
      <c r="AA344" s="98"/>
      <c r="AB344" s="98"/>
      <c r="AC344" s="98"/>
      <c r="AD344" s="98"/>
      <c r="AE344" s="111"/>
      <c r="AF344" s="111"/>
      <c r="AG344" s="111"/>
      <c r="AH344" s="111"/>
      <c r="AI344" s="111"/>
      <c r="AJ344" s="111"/>
      <c r="AK344" s="111"/>
      <c r="AL344" s="111"/>
      <c r="AM344" s="111"/>
      <c r="AN344" s="111"/>
      <c r="AO344" s="111"/>
      <c r="AP344" s="111"/>
      <c r="AQ344" s="111"/>
      <c r="AR344" s="111"/>
      <c r="AS344" s="111"/>
      <c r="AT344" s="111"/>
      <c r="AU344" s="111"/>
      <c r="AV344" s="111"/>
      <c r="AW344" s="111"/>
      <c r="AX344" s="111"/>
      <c r="AY344" s="111"/>
      <c r="AZ344" s="111"/>
      <c r="BA344" s="111"/>
      <c r="BB344" s="112"/>
      <c r="BC344" s="110"/>
      <c r="BD344" s="110"/>
      <c r="BE344" s="105"/>
      <c r="BF344" s="105"/>
      <c r="BG344" s="105"/>
      <c r="BH344" s="105"/>
      <c r="BI344" s="105"/>
      <c r="BJ344" s="105"/>
      <c r="BK344" s="105"/>
      <c r="BL344" s="105"/>
      <c r="BM344" s="114"/>
    </row>
    <row r="345" spans="3:77" ht="15" customHeight="1">
      <c r="C345" s="45"/>
      <c r="D345" s="55" t="s">
        <v>165</v>
      </c>
      <c r="E345" s="96"/>
      <c r="F345" s="96"/>
      <c r="G345" s="56"/>
      <c r="H345" s="56"/>
      <c r="I345" s="56"/>
      <c r="J345" s="56"/>
      <c r="K345" s="56"/>
      <c r="L345" s="56"/>
      <c r="M345" s="56"/>
      <c r="N345" s="56"/>
      <c r="O345" s="56"/>
      <c r="P345" s="56"/>
      <c r="Q345" s="56"/>
      <c r="R345" s="56"/>
      <c r="S345" s="56"/>
      <c r="T345" s="56"/>
      <c r="U345" s="56"/>
      <c r="V345" s="56"/>
      <c r="W345" s="56"/>
      <c r="X345" s="56"/>
      <c r="Y345" s="56"/>
      <c r="Z345" s="56"/>
      <c r="AA345" s="56"/>
      <c r="AB345" s="56"/>
      <c r="AC345" s="56"/>
      <c r="AD345" s="56"/>
      <c r="AE345" s="56"/>
      <c r="AF345" s="56"/>
      <c r="AG345" s="56"/>
      <c r="AH345" s="56"/>
      <c r="AI345" s="56"/>
      <c r="AJ345" s="56"/>
      <c r="AK345" s="56"/>
      <c r="AL345" s="56"/>
      <c r="AM345" s="56"/>
      <c r="AN345" s="56"/>
      <c r="AO345" s="56"/>
      <c r="AP345" s="56"/>
      <c r="AQ345" s="56"/>
      <c r="AR345" s="56"/>
      <c r="AS345" s="56"/>
      <c r="AT345" s="56"/>
      <c r="AU345" s="56"/>
      <c r="AV345" s="56"/>
      <c r="AW345" s="56"/>
      <c r="AX345" s="56"/>
      <c r="AY345" s="56"/>
      <c r="AZ345" s="56"/>
      <c r="BA345" s="56"/>
      <c r="BB345" s="56"/>
      <c r="BC345" s="56"/>
      <c r="BD345" s="56"/>
      <c r="BE345" s="56"/>
      <c r="BF345" s="56"/>
      <c r="BG345" s="56"/>
      <c r="BH345" s="56"/>
      <c r="BI345" s="56"/>
      <c r="BJ345" s="56"/>
      <c r="BK345" s="56"/>
      <c r="BL345" s="56"/>
      <c r="BM345" s="56"/>
      <c r="BN345" s="99"/>
    </row>
    <row r="346" spans="3:77" ht="24" customHeight="1">
      <c r="C346" s="45"/>
      <c r="D346" s="417" t="s">
        <v>36</v>
      </c>
      <c r="E346" s="417" t="s">
        <v>195</v>
      </c>
      <c r="F346" s="417" t="s">
        <v>196</v>
      </c>
      <c r="G346" s="413" t="s">
        <v>163</v>
      </c>
      <c r="H346" s="406" t="s">
        <v>315</v>
      </c>
      <c r="I346" s="419"/>
      <c r="J346" s="419"/>
      <c r="K346" s="413" t="s">
        <v>254</v>
      </c>
      <c r="L346" s="406" t="s">
        <v>266</v>
      </c>
      <c r="M346" s="413" t="s">
        <v>267</v>
      </c>
      <c r="N346" s="409" t="s">
        <v>316</v>
      </c>
      <c r="O346" s="410"/>
      <c r="P346" s="406" t="s">
        <v>281</v>
      </c>
      <c r="Q346" s="406" t="s">
        <v>309</v>
      </c>
      <c r="R346" s="406" t="s">
        <v>310</v>
      </c>
      <c r="S346" s="406" t="s">
        <v>311</v>
      </c>
      <c r="T346" s="419"/>
      <c r="U346" s="419"/>
      <c r="V346" s="419"/>
      <c r="W346" s="419"/>
      <c r="X346" s="419"/>
      <c r="Y346" s="419"/>
      <c r="Z346" s="406" t="s">
        <v>315</v>
      </c>
      <c r="AA346" s="419"/>
      <c r="AB346" s="419"/>
      <c r="AC346" s="419"/>
      <c r="AD346" s="419"/>
      <c r="AE346" s="409" t="s">
        <v>317</v>
      </c>
      <c r="AF346" s="410"/>
      <c r="AG346" s="413" t="s">
        <v>161</v>
      </c>
      <c r="AH346" s="406" t="s">
        <v>369</v>
      </c>
      <c r="AI346" s="406" t="s">
        <v>375</v>
      </c>
      <c r="AJ346" s="406" t="s">
        <v>373</v>
      </c>
      <c r="AK346" s="406" t="s">
        <v>374</v>
      </c>
      <c r="AL346" s="406" t="s">
        <v>376</v>
      </c>
      <c r="AM346" s="406" t="s">
        <v>377</v>
      </c>
      <c r="AN346" s="406" t="s">
        <v>378</v>
      </c>
      <c r="AO346" s="406" t="s">
        <v>379</v>
      </c>
      <c r="AP346" s="406" t="s">
        <v>283</v>
      </c>
      <c r="AQ346" s="406" t="s">
        <v>299</v>
      </c>
      <c r="AR346" s="406" t="s">
        <v>346</v>
      </c>
      <c r="AS346" s="406" t="s">
        <v>301</v>
      </c>
      <c r="AT346" s="406" t="s">
        <v>302</v>
      </c>
      <c r="AU346" s="406" t="str">
        <f>"Размер средств, исключаемых из НВВ на " &amp; god &amp; " год, в связи с неисполнением ИП"</f>
        <v>Размер средств, исключаемых из НВВ на 2019 год, в связи с неисполнением ИП</v>
      </c>
      <c r="AV346" s="285" t="str">
        <f>"Утверждено на " &amp; god &amp; " (план)"</f>
        <v>Утверждено на 2019 (план)</v>
      </c>
      <c r="AW346" s="285" t="str">
        <f>"Утверждено на " &amp; god &amp; " (корректировка)"</f>
        <v>Утверждено на 2019 (корректировка)</v>
      </c>
      <c r="AX346" s="285" t="str">
        <f>"Утверждено на " &amp; god &amp; " (дельта)"</f>
        <v>Утверждено на 2019 (дельта)</v>
      </c>
      <c r="AY346" s="285" t="str">
        <f>"Утверждено на " &amp; god+1 &amp; " (план)"</f>
        <v>Утверждено на 2020 (план)</v>
      </c>
      <c r="AZ346" s="285" t="str">
        <f>"Утверждено на " &amp; god+1 &amp; " (корректировка)"</f>
        <v>Утверждено на 2020 (корректировка)</v>
      </c>
      <c r="BA346" s="285" t="str">
        <f>"Утверждено на " &amp; god+1 &amp; " (дельта)"</f>
        <v>Утверждено на 2020 (дельта)</v>
      </c>
      <c r="BB346" s="285" t="str">
        <f>"Утверждено на " &amp; god+2 &amp; " (план)"</f>
        <v>Утверждено на 2021 (план)</v>
      </c>
      <c r="BC346" s="285" t="str">
        <f>"Утверждено на " &amp; god+2 &amp; " (корректировка)"</f>
        <v>Утверждено на 2021 (корректировка)</v>
      </c>
      <c r="BD346" s="285" t="str">
        <f>"Утверждено на " &amp; god+2 &amp; " (дельта)"</f>
        <v>Утверждено на 2021 (дельта)</v>
      </c>
      <c r="BE346" s="285" t="str">
        <f>"Утверждено на " &amp; god+3 &amp; " (план)"</f>
        <v>Утверждено на 2022 (план)</v>
      </c>
      <c r="BF346" s="285" t="str">
        <f>"Утверждено на " &amp; god+3 &amp; " (корректировка)"</f>
        <v>Утверждено на 2022 (корректировка)</v>
      </c>
      <c r="BG346" s="285" t="str">
        <f>"Утверждено на " &amp; god+3 &amp; " (дельта)"</f>
        <v>Утверждено на 2022 (дельта)</v>
      </c>
      <c r="BH346" s="285" t="str">
        <f>"Утверждено на " &amp; god+4 &amp; " (план)"</f>
        <v>Утверждено на 2023 (план)</v>
      </c>
      <c r="BI346" s="285" t="str">
        <f>"Утверждено на " &amp; god+4 &amp; " (корректировка)"</f>
        <v>Утверждено на 2023 (корректировка)</v>
      </c>
      <c r="BJ346" s="285" t="str">
        <f>"Утверждено на " &amp; god+4 &amp; " (дельта)"</f>
        <v>Утверждено на 2023 (дельта)</v>
      </c>
      <c r="BK346" s="406" t="str">
        <f>"Утверждено на оставшийся период (план)"</f>
        <v>Утверждено на оставшийся период (план)</v>
      </c>
      <c r="BL346" s="406" t="str">
        <f>"Утверждено на оставшийся период (корректировка)"</f>
        <v>Утверждено на оставшийся период (корректировка)</v>
      </c>
      <c r="BM346" s="406" t="str">
        <f>"Утверждено на оставшийся период (дельта)"</f>
        <v>Утверждено на оставшийся период (дельта)</v>
      </c>
      <c r="BN346" s="99"/>
    </row>
    <row r="347" spans="3:77" ht="24" customHeight="1">
      <c r="C347" s="45"/>
      <c r="D347" s="418"/>
      <c r="E347" s="418"/>
      <c r="F347" s="418"/>
      <c r="G347" s="414"/>
      <c r="H347" s="285" t="s">
        <v>157</v>
      </c>
      <c r="I347" s="285" t="s">
        <v>158</v>
      </c>
      <c r="J347" s="285" t="s">
        <v>159</v>
      </c>
      <c r="K347" s="414"/>
      <c r="L347" s="407"/>
      <c r="M347" s="414"/>
      <c r="N347" s="411"/>
      <c r="O347" s="412"/>
      <c r="P347" s="407"/>
      <c r="Q347" s="407"/>
      <c r="R347" s="407"/>
      <c r="S347" s="285" t="s">
        <v>157</v>
      </c>
      <c r="T347" s="285" t="s">
        <v>158</v>
      </c>
      <c r="U347" s="285" t="s">
        <v>159</v>
      </c>
      <c r="V347" s="285" t="s">
        <v>312</v>
      </c>
      <c r="W347" s="285" t="s">
        <v>159</v>
      </c>
      <c r="X347" s="285" t="s">
        <v>313</v>
      </c>
      <c r="Y347" s="285" t="s">
        <v>314</v>
      </c>
      <c r="Z347" s="285" t="s">
        <v>157</v>
      </c>
      <c r="AA347" s="285" t="s">
        <v>158</v>
      </c>
      <c r="AB347" s="285" t="s">
        <v>159</v>
      </c>
      <c r="AC347" s="285" t="s">
        <v>312</v>
      </c>
      <c r="AD347" s="285" t="s">
        <v>159</v>
      </c>
      <c r="AE347" s="411"/>
      <c r="AF347" s="412"/>
      <c r="AG347" s="414"/>
      <c r="AH347" s="407"/>
      <c r="AI347" s="407"/>
      <c r="AJ347" s="407"/>
      <c r="AK347" s="407"/>
      <c r="AL347" s="407"/>
      <c r="AM347" s="407"/>
      <c r="AN347" s="407"/>
      <c r="AO347" s="407"/>
      <c r="AP347" s="414"/>
      <c r="AQ347" s="407"/>
      <c r="AR347" s="407"/>
      <c r="AS347" s="407"/>
      <c r="AT347" s="407"/>
      <c r="AU347" s="407"/>
      <c r="AV347" s="285" t="s">
        <v>141</v>
      </c>
      <c r="AW347" s="285" t="s">
        <v>141</v>
      </c>
      <c r="AX347" s="285" t="s">
        <v>141</v>
      </c>
      <c r="AY347" s="285" t="s">
        <v>141</v>
      </c>
      <c r="AZ347" s="285" t="s">
        <v>141</v>
      </c>
      <c r="BA347" s="285" t="s">
        <v>141</v>
      </c>
      <c r="BB347" s="285" t="s">
        <v>141</v>
      </c>
      <c r="BC347" s="285" t="s">
        <v>141</v>
      </c>
      <c r="BD347" s="285" t="s">
        <v>141</v>
      </c>
      <c r="BE347" s="285" t="s">
        <v>141</v>
      </c>
      <c r="BF347" s="285" t="s">
        <v>141</v>
      </c>
      <c r="BG347" s="285" t="s">
        <v>141</v>
      </c>
      <c r="BH347" s="285" t="s">
        <v>141</v>
      </c>
      <c r="BI347" s="285" t="s">
        <v>141</v>
      </c>
      <c r="BJ347" s="285" t="s">
        <v>141</v>
      </c>
      <c r="BK347" s="407"/>
      <c r="BL347" s="407"/>
      <c r="BM347" s="407"/>
      <c r="BN347" s="99"/>
    </row>
    <row r="348" spans="3:77" ht="12.75" customHeight="1" thickBot="1">
      <c r="C348" s="45"/>
      <c r="D348" s="108"/>
      <c r="E348" s="108"/>
      <c r="F348" s="108"/>
      <c r="G348" s="201" t="s">
        <v>141</v>
      </c>
      <c r="H348" s="287"/>
      <c r="I348" s="287"/>
      <c r="J348" s="287"/>
      <c r="K348" s="287"/>
      <c r="L348" s="287"/>
      <c r="M348" s="287"/>
      <c r="N348" s="287"/>
      <c r="O348" s="287"/>
      <c r="P348" s="287"/>
      <c r="Q348" s="287"/>
      <c r="R348" s="287"/>
      <c r="S348" s="287"/>
      <c r="T348" s="287"/>
      <c r="U348" s="287"/>
      <c r="V348" s="287"/>
      <c r="W348" s="287"/>
      <c r="X348" s="287"/>
      <c r="Y348" s="287"/>
      <c r="Z348" s="287"/>
      <c r="AA348" s="287"/>
      <c r="AB348" s="287"/>
      <c r="AC348" s="287"/>
      <c r="AD348" s="287"/>
      <c r="AE348" s="416"/>
      <c r="AF348" s="416"/>
      <c r="AG348" s="416"/>
      <c r="AH348" s="287"/>
      <c r="AI348" s="287"/>
      <c r="AJ348" s="287"/>
      <c r="AK348" s="287"/>
      <c r="AL348" s="287"/>
      <c r="AM348" s="287"/>
      <c r="AN348" s="287"/>
      <c r="AO348" s="287"/>
      <c r="AP348" s="287"/>
      <c r="AQ348" s="101">
        <f>SUMIF($BN349:$BN397,"&lt;&gt;1",AQ349:AQ397)</f>
        <v>41818</v>
      </c>
      <c r="AR348" s="101">
        <f>SUMIF($BN349:$BN397,"&lt;&gt;1",AR349:AR397)</f>
        <v>0</v>
      </c>
      <c r="AS348" s="100">
        <f>AQ348-AR348</f>
        <v>41818</v>
      </c>
      <c r="AT348" s="101">
        <f>SUMIF($BN349:$BN397,"&lt;&gt;1",AT349:AT397)</f>
        <v>0</v>
      </c>
      <c r="AU348" s="101">
        <f>SUMIF($BN349:$BN397,"&lt;&gt;1",AU349:AU397)</f>
        <v>0</v>
      </c>
      <c r="AV348" s="101">
        <f>SUMIF($BN349:$BN397,"&lt;&gt;1",AV349:AV397)</f>
        <v>15288</v>
      </c>
      <c r="AW348" s="101">
        <f>SUMIF($BN349:$BN397,"&lt;&gt;1",AW349:AW397)</f>
        <v>0</v>
      </c>
      <c r="AX348" s="101">
        <f>AV348-AW348</f>
        <v>15288</v>
      </c>
      <c r="AY348" s="101">
        <f>SUMIF($BN349:$BN397,"&lt;&gt;1",AY349:AY397)</f>
        <v>6200</v>
      </c>
      <c r="AZ348" s="101">
        <f>SUMIF($BN349:$BN397,"&lt;&gt;1",AZ349:AZ397)</f>
        <v>0</v>
      </c>
      <c r="BA348" s="101">
        <f>AY348-AZ348</f>
        <v>6200</v>
      </c>
      <c r="BB348" s="101">
        <f>SUMIF($BN349:$BN397,"&lt;&gt;1",BB349:BB397)</f>
        <v>4680</v>
      </c>
      <c r="BC348" s="101">
        <f>SUMIF($BN349:$BN397,"&lt;&gt;1",BC349:BC397)</f>
        <v>0</v>
      </c>
      <c r="BD348" s="101">
        <f>BB348-BC348</f>
        <v>4680</v>
      </c>
      <c r="BE348" s="101">
        <f>SUMIF($BN349:$BN397,"&lt;&gt;1",BE349:BE397)</f>
        <v>8700</v>
      </c>
      <c r="BF348" s="101">
        <f>SUMIF($BN349:$BN397,"&lt;&gt;1",BF349:BF397)</f>
        <v>0</v>
      </c>
      <c r="BG348" s="101">
        <f>BE348-BF348</f>
        <v>8700</v>
      </c>
      <c r="BH348" s="101">
        <f>SUMIF($BN349:$BN397,"&lt;&gt;1",BH349:BH397)</f>
        <v>3700</v>
      </c>
      <c r="BI348" s="101">
        <f>SUMIF($BN349:$BN397,"&lt;&gt;1",BI349:BI397)</f>
        <v>0</v>
      </c>
      <c r="BJ348" s="101">
        <f>BH348-BI348</f>
        <v>3700</v>
      </c>
      <c r="BK348" s="101">
        <f>SUMIF($BN349:$BN397,"&lt;&gt;1",BK349:BK397)</f>
        <v>3250</v>
      </c>
      <c r="BL348" s="101">
        <f>SUMIF($BN349:$BN397,"&lt;&gt;1",BL349:BL397)</f>
        <v>0</v>
      </c>
      <c r="BM348" s="100">
        <f>BK348-BL348</f>
        <v>3250</v>
      </c>
      <c r="BN348" s="99"/>
    </row>
    <row r="349" spans="3:77" s="48" customFormat="1" ht="11.25" hidden="1" customHeight="1">
      <c r="C349" s="45"/>
      <c r="D349" s="98">
        <v>0</v>
      </c>
      <c r="E349" s="98"/>
      <c r="F349" s="98"/>
      <c r="G349" s="107"/>
      <c r="H349" s="107"/>
      <c r="I349" s="107"/>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c r="AG349" s="107"/>
      <c r="AH349" s="107"/>
      <c r="AI349" s="107"/>
      <c r="AJ349" s="107"/>
      <c r="AK349" s="107"/>
      <c r="AL349" s="107"/>
      <c r="AM349" s="107"/>
      <c r="AN349" s="107"/>
      <c r="AO349" s="107"/>
      <c r="AP349" s="107"/>
      <c r="AQ349" s="107"/>
      <c r="AR349" s="107"/>
      <c r="AS349" s="107"/>
      <c r="AT349" s="107"/>
      <c r="AU349" s="107"/>
      <c r="AV349" s="107"/>
      <c r="AW349" s="107"/>
      <c r="AX349" s="107"/>
      <c r="AY349" s="107"/>
      <c r="AZ349" s="107"/>
      <c r="BA349" s="107"/>
      <c r="BB349" s="107"/>
      <c r="BC349" s="107"/>
      <c r="BD349" s="107"/>
      <c r="BE349" s="107"/>
      <c r="BF349" s="107"/>
      <c r="BG349" s="107"/>
      <c r="BH349" s="107"/>
      <c r="BI349" s="107"/>
      <c r="BJ349" s="107"/>
      <c r="BK349" s="107"/>
      <c r="BL349" s="107"/>
      <c r="BM349" s="114"/>
      <c r="BN349" s="99"/>
    </row>
    <row r="350" spans="3:77" ht="11.25" customHeight="1">
      <c r="C350" s="97" t="s">
        <v>827</v>
      </c>
      <c r="D350" s="380" t="s">
        <v>268</v>
      </c>
      <c r="E350" s="383" t="s">
        <v>199</v>
      </c>
      <c r="F350" s="386" t="s">
        <v>210</v>
      </c>
      <c r="G350" s="389" t="s">
        <v>913</v>
      </c>
      <c r="H350" s="392" t="s">
        <v>766</v>
      </c>
      <c r="I350" s="395" t="s">
        <v>766</v>
      </c>
      <c r="J350" s="395" t="s">
        <v>767</v>
      </c>
      <c r="K350" s="398">
        <v>1</v>
      </c>
      <c r="L350" s="401" t="s">
        <v>2</v>
      </c>
      <c r="M350" s="365">
        <v>0</v>
      </c>
      <c r="N350" s="163"/>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c r="AK350" s="161"/>
      <c r="AL350" s="161"/>
      <c r="AM350" s="161"/>
      <c r="AN350" s="161"/>
      <c r="AO350" s="161"/>
      <c r="AP350" s="161"/>
      <c r="AQ350" s="161"/>
      <c r="AR350" s="161"/>
      <c r="AS350" s="161"/>
      <c r="AT350" s="161"/>
      <c r="AU350" s="161"/>
      <c r="AV350" s="161"/>
      <c r="AW350" s="161"/>
      <c r="AX350" s="161"/>
      <c r="AY350" s="161"/>
      <c r="AZ350" s="161"/>
      <c r="BA350" s="161"/>
      <c r="BB350" s="161"/>
      <c r="BC350" s="161"/>
      <c r="BD350" s="161"/>
      <c r="BE350" s="161"/>
      <c r="BF350" s="161"/>
      <c r="BG350" s="161"/>
      <c r="BH350" s="161"/>
      <c r="BI350" s="161"/>
      <c r="BJ350" s="161"/>
      <c r="BK350" s="161"/>
      <c r="BL350" s="161"/>
      <c r="BM350" s="162"/>
      <c r="BN350" s="251"/>
      <c r="BO350" s="250"/>
      <c r="BP350" s="250"/>
      <c r="BQ350" s="250"/>
      <c r="BR350" s="250"/>
      <c r="BS350" s="250"/>
      <c r="BT350" s="250"/>
      <c r="BX350" s="250"/>
    </row>
    <row r="351" spans="3:77" ht="11.25" customHeight="1">
      <c r="C351" s="307"/>
      <c r="D351" s="381"/>
      <c r="E351" s="384"/>
      <c r="F351" s="387"/>
      <c r="G351" s="390"/>
      <c r="H351" s="393"/>
      <c r="I351" s="396"/>
      <c r="J351" s="396"/>
      <c r="K351" s="399"/>
      <c r="L351" s="402"/>
      <c r="M351" s="366"/>
      <c r="N351" s="368"/>
      <c r="O351" s="371">
        <v>1</v>
      </c>
      <c r="P351" s="374" t="s">
        <v>904</v>
      </c>
      <c r="Q351" s="377"/>
      <c r="R351" s="362" t="s">
        <v>154</v>
      </c>
      <c r="S351" s="362" t="s">
        <v>154</v>
      </c>
      <c r="T351" s="362" t="s">
        <v>154</v>
      </c>
      <c r="U351" s="362" t="s">
        <v>154</v>
      </c>
      <c r="V351" s="362" t="s">
        <v>154</v>
      </c>
      <c r="W351" s="362" t="s">
        <v>154</v>
      </c>
      <c r="X351" s="362" t="s">
        <v>154</v>
      </c>
      <c r="Y351" s="362" t="s">
        <v>154</v>
      </c>
      <c r="Z351" s="362" t="s">
        <v>154</v>
      </c>
      <c r="AA351" s="362" t="s">
        <v>154</v>
      </c>
      <c r="AB351" s="362" t="s">
        <v>154</v>
      </c>
      <c r="AC351" s="362" t="s">
        <v>154</v>
      </c>
      <c r="AD351" s="362" t="s">
        <v>154</v>
      </c>
      <c r="AE351" s="209"/>
      <c r="AF351" s="220">
        <v>0</v>
      </c>
      <c r="AG351" s="219" t="s">
        <v>308</v>
      </c>
      <c r="AH351" s="219"/>
      <c r="AI351" s="219"/>
      <c r="AJ351" s="219"/>
      <c r="AK351" s="219"/>
      <c r="AL351" s="219"/>
      <c r="AM351" s="219"/>
      <c r="AN351" s="219"/>
      <c r="AO351" s="219"/>
      <c r="AP351" s="164"/>
      <c r="AQ351" s="164"/>
      <c r="AR351" s="164"/>
      <c r="AS351" s="164"/>
      <c r="AT351" s="164"/>
      <c r="AU351" s="164"/>
      <c r="AV351" s="164"/>
      <c r="AW351" s="164"/>
      <c r="AX351" s="164"/>
      <c r="AY351" s="164"/>
      <c r="AZ351" s="164"/>
      <c r="BA351" s="164"/>
      <c r="BB351" s="164"/>
      <c r="BC351" s="164"/>
      <c r="BD351" s="164"/>
      <c r="BE351" s="164"/>
      <c r="BF351" s="164"/>
      <c r="BG351" s="164"/>
      <c r="BH351" s="164"/>
      <c r="BI351" s="164"/>
      <c r="BJ351" s="164"/>
      <c r="BK351" s="164"/>
      <c r="BL351" s="164"/>
      <c r="BM351" s="165"/>
      <c r="BN351" s="251"/>
      <c r="BO351" s="360" t="s">
        <v>837</v>
      </c>
      <c r="BP351" s="360" t="s">
        <v>837</v>
      </c>
      <c r="BQ351" s="360" t="s">
        <v>837</v>
      </c>
      <c r="BR351" s="250"/>
      <c r="BS351" s="360" t="s">
        <v>837</v>
      </c>
      <c r="BT351" s="360" t="s">
        <v>837</v>
      </c>
      <c r="BU351" s="360" t="s">
        <v>837</v>
      </c>
      <c r="BV351" s="360" t="s">
        <v>837</v>
      </c>
      <c r="BW351" s="360" t="s">
        <v>837</v>
      </c>
      <c r="BX351" s="250"/>
    </row>
    <row r="352" spans="3:77" ht="45">
      <c r="C352" s="307"/>
      <c r="D352" s="381"/>
      <c r="E352" s="384"/>
      <c r="F352" s="387"/>
      <c r="G352" s="390"/>
      <c r="H352" s="393"/>
      <c r="I352" s="396"/>
      <c r="J352" s="396"/>
      <c r="K352" s="399"/>
      <c r="L352" s="402"/>
      <c r="M352" s="366"/>
      <c r="N352" s="369"/>
      <c r="O352" s="372"/>
      <c r="P352" s="375"/>
      <c r="Q352" s="378"/>
      <c r="R352" s="363"/>
      <c r="S352" s="363"/>
      <c r="T352" s="363"/>
      <c r="U352" s="363"/>
      <c r="V352" s="363"/>
      <c r="W352" s="363"/>
      <c r="X352" s="363"/>
      <c r="Y352" s="363"/>
      <c r="Z352" s="363"/>
      <c r="AA352" s="363"/>
      <c r="AB352" s="363"/>
      <c r="AC352" s="363"/>
      <c r="AD352" s="363"/>
      <c r="AE352" s="193"/>
      <c r="AF352" s="217" t="s">
        <v>268</v>
      </c>
      <c r="AG352" s="158" t="s">
        <v>240</v>
      </c>
      <c r="AH352" s="300" t="s">
        <v>18</v>
      </c>
      <c r="AI352" s="315" t="s">
        <v>816</v>
      </c>
      <c r="AJ352" s="221" t="s">
        <v>817</v>
      </c>
      <c r="AK352" s="221" t="s">
        <v>818</v>
      </c>
      <c r="AL352" s="221" t="s">
        <v>819</v>
      </c>
      <c r="AM352" s="221" t="s">
        <v>820</v>
      </c>
      <c r="AN352" s="221" t="s">
        <v>821</v>
      </c>
      <c r="AO352" s="221" t="s">
        <v>822</v>
      </c>
      <c r="AP352" s="302" t="s">
        <v>19</v>
      </c>
      <c r="AQ352" s="103">
        <f>SUM(AT352,AV352,AY352,BB352,BE352,BH352,BK352)</f>
        <v>4360</v>
      </c>
      <c r="AR352" s="197">
        <f>SUM(AT352,AW352,AZ352,BC352,BF352,BI352,BL352)</f>
        <v>0</v>
      </c>
      <c r="AS352" s="195">
        <f>AQ352-AR352</f>
        <v>4360</v>
      </c>
      <c r="AT352" s="311"/>
      <c r="AU352" s="244"/>
      <c r="AV352" s="159">
        <v>4360</v>
      </c>
      <c r="AW352" s="311"/>
      <c r="AX352" s="194">
        <f>AV352-AW352</f>
        <v>4360</v>
      </c>
      <c r="AY352" s="160">
        <v>0</v>
      </c>
      <c r="AZ352" s="311"/>
      <c r="BA352" s="194">
        <f>AY352-AZ352</f>
        <v>0</v>
      </c>
      <c r="BB352" s="159">
        <v>0</v>
      </c>
      <c r="BC352" s="311"/>
      <c r="BD352" s="194">
        <f>BB352-BC352</f>
        <v>0</v>
      </c>
      <c r="BE352" s="159">
        <v>0</v>
      </c>
      <c r="BF352" s="311"/>
      <c r="BG352" s="194">
        <f>BE352-BF352</f>
        <v>0</v>
      </c>
      <c r="BH352" s="159">
        <v>0</v>
      </c>
      <c r="BI352" s="311"/>
      <c r="BJ352" s="194">
        <f>BH352-BI352</f>
        <v>0</v>
      </c>
      <c r="BK352" s="159">
        <v>0</v>
      </c>
      <c r="BL352" s="311"/>
      <c r="BM352" s="195">
        <f>BK352-BL352</f>
        <v>0</v>
      </c>
      <c r="BN352" s="251">
        <v>0</v>
      </c>
      <c r="BO352" s="360"/>
      <c r="BP352" s="360"/>
      <c r="BQ352" s="360"/>
      <c r="BR352" s="249" t="str">
        <f>AG352 &amp; BN352</f>
        <v>Прибыль направляемая на инвестиции0</v>
      </c>
      <c r="BS352" s="360"/>
      <c r="BT352" s="360"/>
      <c r="BU352" s="360"/>
      <c r="BV352" s="360"/>
      <c r="BW352" s="360"/>
      <c r="BX352" s="249" t="str">
        <f>AG352&amp;AH352</f>
        <v>Прибыль направляемая на инвестициида</v>
      </c>
      <c r="BY352" s="250"/>
    </row>
    <row r="353" spans="3:77" ht="15" customHeight="1">
      <c r="C353" s="307"/>
      <c r="D353" s="381"/>
      <c r="E353" s="384"/>
      <c r="F353" s="387"/>
      <c r="G353" s="390"/>
      <c r="H353" s="393"/>
      <c r="I353" s="396"/>
      <c r="J353" s="396"/>
      <c r="K353" s="399"/>
      <c r="L353" s="402"/>
      <c r="M353" s="366"/>
      <c r="N353" s="370"/>
      <c r="O353" s="373"/>
      <c r="P353" s="376"/>
      <c r="Q353" s="379"/>
      <c r="R353" s="364"/>
      <c r="S353" s="364"/>
      <c r="T353" s="364"/>
      <c r="U353" s="364"/>
      <c r="V353" s="364"/>
      <c r="W353" s="364"/>
      <c r="X353" s="364"/>
      <c r="Y353" s="364"/>
      <c r="Z353" s="364"/>
      <c r="AA353" s="364"/>
      <c r="AB353" s="364"/>
      <c r="AC353" s="364"/>
      <c r="AD353" s="364"/>
      <c r="AE353" s="279" t="s">
        <v>383</v>
      </c>
      <c r="AF353" s="203"/>
      <c r="AG353" s="223" t="s">
        <v>24</v>
      </c>
      <c r="AH353" s="223"/>
      <c r="AI353" s="223"/>
      <c r="AJ353" s="223"/>
      <c r="AK353" s="223"/>
      <c r="AL353" s="223"/>
      <c r="AM353" s="223"/>
      <c r="AN353" s="223"/>
      <c r="AO353" s="223"/>
      <c r="AP353" s="168"/>
      <c r="AQ353" s="169"/>
      <c r="AR353" s="169"/>
      <c r="AS353" s="169"/>
      <c r="AT353" s="169"/>
      <c r="AU353" s="169"/>
      <c r="AV353" s="169"/>
      <c r="AW353" s="169"/>
      <c r="AX353" s="169"/>
      <c r="AY353" s="169"/>
      <c r="AZ353" s="169"/>
      <c r="BA353" s="169"/>
      <c r="BB353" s="169"/>
      <c r="BC353" s="169"/>
      <c r="BD353" s="169"/>
      <c r="BE353" s="169"/>
      <c r="BF353" s="169"/>
      <c r="BG353" s="169"/>
      <c r="BH353" s="169"/>
      <c r="BI353" s="169"/>
      <c r="BJ353" s="169"/>
      <c r="BK353" s="169"/>
      <c r="BL353" s="169"/>
      <c r="BM353" s="170"/>
      <c r="BN353" s="251"/>
      <c r="BO353" s="360"/>
      <c r="BP353" s="360"/>
      <c r="BQ353" s="360"/>
      <c r="BR353" s="250"/>
      <c r="BS353" s="360"/>
      <c r="BT353" s="360"/>
      <c r="BU353" s="360"/>
      <c r="BV353" s="360"/>
      <c r="BW353" s="360"/>
      <c r="BX353" s="250"/>
    </row>
    <row r="354" spans="3:77" ht="15" customHeight="1" thickBot="1">
      <c r="C354" s="308"/>
      <c r="D354" s="382"/>
      <c r="E354" s="385"/>
      <c r="F354" s="388"/>
      <c r="G354" s="391"/>
      <c r="H354" s="394"/>
      <c r="I354" s="397"/>
      <c r="J354" s="397"/>
      <c r="K354" s="400"/>
      <c r="L354" s="403"/>
      <c r="M354" s="367"/>
      <c r="N354" s="280" t="s">
        <v>384</v>
      </c>
      <c r="O354" s="212"/>
      <c r="P354" s="361" t="s">
        <v>154</v>
      </c>
      <c r="Q354" s="361"/>
      <c r="R354" s="171"/>
      <c r="S354" s="171"/>
      <c r="T354" s="166"/>
      <c r="U354" s="166"/>
      <c r="V354" s="166"/>
      <c r="W354" s="166"/>
      <c r="X354" s="166"/>
      <c r="Y354" s="166"/>
      <c r="Z354" s="166"/>
      <c r="AA354" s="166"/>
      <c r="AB354" s="166"/>
      <c r="AC354" s="166"/>
      <c r="AD354" s="166"/>
      <c r="AE354" s="166"/>
      <c r="AF354" s="166"/>
      <c r="AG354" s="166"/>
      <c r="AH354" s="166"/>
      <c r="AI354" s="166"/>
      <c r="AJ354" s="166"/>
      <c r="AK354" s="166"/>
      <c r="AL354" s="166"/>
      <c r="AM354" s="166"/>
      <c r="AN354" s="166"/>
      <c r="AO354" s="166"/>
      <c r="AP354" s="166"/>
      <c r="AQ354" s="166"/>
      <c r="AR354" s="166"/>
      <c r="AS354" s="166"/>
      <c r="AT354" s="166"/>
      <c r="AU354" s="166"/>
      <c r="AV354" s="166"/>
      <c r="AW354" s="166"/>
      <c r="AX354" s="166"/>
      <c r="AY354" s="166"/>
      <c r="AZ354" s="166"/>
      <c r="BA354" s="166"/>
      <c r="BB354" s="166"/>
      <c r="BC354" s="166"/>
      <c r="BD354" s="166"/>
      <c r="BE354" s="166"/>
      <c r="BF354" s="166"/>
      <c r="BG354" s="166"/>
      <c r="BH354" s="166"/>
      <c r="BI354" s="166"/>
      <c r="BJ354" s="166"/>
      <c r="BK354" s="166"/>
      <c r="BL354" s="166"/>
      <c r="BM354" s="167"/>
      <c r="BN354" s="251"/>
      <c r="BO354" s="250"/>
      <c r="BP354" s="250"/>
      <c r="BQ354" s="250"/>
      <c r="BR354" s="250"/>
      <c r="BS354" s="250"/>
      <c r="BT354" s="250"/>
      <c r="BX354" s="250"/>
    </row>
    <row r="355" spans="3:77" ht="11.25" customHeight="1">
      <c r="C355" s="97" t="s">
        <v>827</v>
      </c>
      <c r="D355" s="380" t="s">
        <v>118</v>
      </c>
      <c r="E355" s="383" t="s">
        <v>199</v>
      </c>
      <c r="F355" s="386" t="s">
        <v>210</v>
      </c>
      <c r="G355" s="389" t="s">
        <v>914</v>
      </c>
      <c r="H355" s="392" t="s">
        <v>766</v>
      </c>
      <c r="I355" s="395" t="s">
        <v>766</v>
      </c>
      <c r="J355" s="395" t="s">
        <v>767</v>
      </c>
      <c r="K355" s="398">
        <v>1</v>
      </c>
      <c r="L355" s="401" t="s">
        <v>11</v>
      </c>
      <c r="M355" s="365">
        <v>0</v>
      </c>
      <c r="N355" s="163"/>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c r="AJ355" s="161"/>
      <c r="AK355" s="161"/>
      <c r="AL355" s="161"/>
      <c r="AM355" s="161"/>
      <c r="AN355" s="161"/>
      <c r="AO355" s="161"/>
      <c r="AP355" s="161"/>
      <c r="AQ355" s="161"/>
      <c r="AR355" s="161"/>
      <c r="AS355" s="161"/>
      <c r="AT355" s="161"/>
      <c r="AU355" s="161"/>
      <c r="AV355" s="161"/>
      <c r="AW355" s="161"/>
      <c r="AX355" s="161"/>
      <c r="AY355" s="161"/>
      <c r="AZ355" s="161"/>
      <c r="BA355" s="161"/>
      <c r="BB355" s="161"/>
      <c r="BC355" s="161"/>
      <c r="BD355" s="161"/>
      <c r="BE355" s="161"/>
      <c r="BF355" s="161"/>
      <c r="BG355" s="161"/>
      <c r="BH355" s="161"/>
      <c r="BI355" s="161"/>
      <c r="BJ355" s="161"/>
      <c r="BK355" s="161"/>
      <c r="BL355" s="161"/>
      <c r="BM355" s="162"/>
      <c r="BN355" s="251"/>
      <c r="BO355" s="250"/>
      <c r="BP355" s="250"/>
      <c r="BQ355" s="250"/>
      <c r="BR355" s="250"/>
      <c r="BS355" s="250"/>
      <c r="BT355" s="250"/>
      <c r="BX355" s="250"/>
    </row>
    <row r="356" spans="3:77" ht="11.25" customHeight="1">
      <c r="C356" s="307"/>
      <c r="D356" s="381"/>
      <c r="E356" s="384"/>
      <c r="F356" s="387"/>
      <c r="G356" s="390"/>
      <c r="H356" s="393"/>
      <c r="I356" s="396"/>
      <c r="J356" s="396"/>
      <c r="K356" s="399"/>
      <c r="L356" s="402"/>
      <c r="M356" s="366"/>
      <c r="N356" s="368"/>
      <c r="O356" s="371">
        <v>1</v>
      </c>
      <c r="P356" s="374" t="s">
        <v>904</v>
      </c>
      <c r="Q356" s="377"/>
      <c r="R356" s="362" t="s">
        <v>154</v>
      </c>
      <c r="S356" s="362" t="s">
        <v>154</v>
      </c>
      <c r="T356" s="362" t="s">
        <v>154</v>
      </c>
      <c r="U356" s="362" t="s">
        <v>154</v>
      </c>
      <c r="V356" s="362" t="s">
        <v>154</v>
      </c>
      <c r="W356" s="362" t="s">
        <v>154</v>
      </c>
      <c r="X356" s="362" t="s">
        <v>154</v>
      </c>
      <c r="Y356" s="362" t="s">
        <v>154</v>
      </c>
      <c r="Z356" s="362" t="s">
        <v>154</v>
      </c>
      <c r="AA356" s="362" t="s">
        <v>154</v>
      </c>
      <c r="AB356" s="362" t="s">
        <v>154</v>
      </c>
      <c r="AC356" s="362" t="s">
        <v>154</v>
      </c>
      <c r="AD356" s="362" t="s">
        <v>154</v>
      </c>
      <c r="AE356" s="209"/>
      <c r="AF356" s="220">
        <v>0</v>
      </c>
      <c r="AG356" s="219" t="s">
        <v>308</v>
      </c>
      <c r="AH356" s="219"/>
      <c r="AI356" s="219"/>
      <c r="AJ356" s="219"/>
      <c r="AK356" s="219"/>
      <c r="AL356" s="219"/>
      <c r="AM356" s="219"/>
      <c r="AN356" s="219"/>
      <c r="AO356" s="219"/>
      <c r="AP356" s="164"/>
      <c r="AQ356" s="164"/>
      <c r="AR356" s="164"/>
      <c r="AS356" s="164"/>
      <c r="AT356" s="164"/>
      <c r="AU356" s="164"/>
      <c r="AV356" s="164"/>
      <c r="AW356" s="164"/>
      <c r="AX356" s="164"/>
      <c r="AY356" s="164"/>
      <c r="AZ356" s="164"/>
      <c r="BA356" s="164"/>
      <c r="BB356" s="164"/>
      <c r="BC356" s="164"/>
      <c r="BD356" s="164"/>
      <c r="BE356" s="164"/>
      <c r="BF356" s="164"/>
      <c r="BG356" s="164"/>
      <c r="BH356" s="164"/>
      <c r="BI356" s="164"/>
      <c r="BJ356" s="164"/>
      <c r="BK356" s="164"/>
      <c r="BL356" s="164"/>
      <c r="BM356" s="165"/>
      <c r="BN356" s="251"/>
      <c r="BO356" s="360" t="s">
        <v>837</v>
      </c>
      <c r="BP356" s="360" t="s">
        <v>837</v>
      </c>
      <c r="BQ356" s="360" t="s">
        <v>837</v>
      </c>
      <c r="BR356" s="250"/>
      <c r="BS356" s="360" t="s">
        <v>837</v>
      </c>
      <c r="BT356" s="360" t="s">
        <v>837</v>
      </c>
      <c r="BU356" s="360" t="s">
        <v>837</v>
      </c>
      <c r="BV356" s="360" t="s">
        <v>837</v>
      </c>
      <c r="BW356" s="360" t="s">
        <v>837</v>
      </c>
      <c r="BX356" s="250"/>
    </row>
    <row r="357" spans="3:77" ht="45">
      <c r="C357" s="307"/>
      <c r="D357" s="381"/>
      <c r="E357" s="384"/>
      <c r="F357" s="387"/>
      <c r="G357" s="390"/>
      <c r="H357" s="393"/>
      <c r="I357" s="396"/>
      <c r="J357" s="396"/>
      <c r="K357" s="399"/>
      <c r="L357" s="402"/>
      <c r="M357" s="366"/>
      <c r="N357" s="369"/>
      <c r="O357" s="372"/>
      <c r="P357" s="375"/>
      <c r="Q357" s="378"/>
      <c r="R357" s="363"/>
      <c r="S357" s="363"/>
      <c r="T357" s="363"/>
      <c r="U357" s="363"/>
      <c r="V357" s="363"/>
      <c r="W357" s="363"/>
      <c r="X357" s="363"/>
      <c r="Y357" s="363"/>
      <c r="Z357" s="363"/>
      <c r="AA357" s="363"/>
      <c r="AB357" s="363"/>
      <c r="AC357" s="363"/>
      <c r="AD357" s="363"/>
      <c r="AE357" s="193"/>
      <c r="AF357" s="217" t="s">
        <v>268</v>
      </c>
      <c r="AG357" s="158" t="s">
        <v>240</v>
      </c>
      <c r="AH357" s="300" t="s">
        <v>18</v>
      </c>
      <c r="AI357" s="315" t="s">
        <v>816</v>
      </c>
      <c r="AJ357" s="221" t="s">
        <v>817</v>
      </c>
      <c r="AK357" s="221" t="s">
        <v>818</v>
      </c>
      <c r="AL357" s="221" t="s">
        <v>819</v>
      </c>
      <c r="AM357" s="221" t="s">
        <v>820</v>
      </c>
      <c r="AN357" s="221" t="s">
        <v>821</v>
      </c>
      <c r="AO357" s="221" t="s">
        <v>822</v>
      </c>
      <c r="AP357" s="302" t="s">
        <v>19</v>
      </c>
      <c r="AQ357" s="103">
        <f>SUM(AT357,AV357,AY357,BB357,BE357,BH357,BK357)</f>
        <v>3250</v>
      </c>
      <c r="AR357" s="197">
        <f>SUM(AT357,AW357,AZ357,BC357,BF357,BI357,BL357)</f>
        <v>0</v>
      </c>
      <c r="AS357" s="195">
        <f>AQ357-AR357</f>
        <v>3250</v>
      </c>
      <c r="AT357" s="311"/>
      <c r="AU357" s="244"/>
      <c r="AV357" s="159">
        <v>0</v>
      </c>
      <c r="AW357" s="311"/>
      <c r="AX357" s="194">
        <f>AV357-AW357</f>
        <v>0</v>
      </c>
      <c r="AY357" s="160">
        <v>0</v>
      </c>
      <c r="AZ357" s="311"/>
      <c r="BA357" s="194">
        <f>AY357-AZ357</f>
        <v>0</v>
      </c>
      <c r="BB357" s="159">
        <v>0</v>
      </c>
      <c r="BC357" s="311"/>
      <c r="BD357" s="194">
        <f>BB357-BC357</f>
        <v>0</v>
      </c>
      <c r="BE357" s="159">
        <v>0</v>
      </c>
      <c r="BF357" s="311"/>
      <c r="BG357" s="194">
        <f>BE357-BF357</f>
        <v>0</v>
      </c>
      <c r="BH357" s="159">
        <v>0</v>
      </c>
      <c r="BI357" s="311"/>
      <c r="BJ357" s="194">
        <f>BH357-BI357</f>
        <v>0</v>
      </c>
      <c r="BK357" s="159">
        <v>3250</v>
      </c>
      <c r="BL357" s="311"/>
      <c r="BM357" s="195">
        <f>BK357-BL357</f>
        <v>3250</v>
      </c>
      <c r="BN357" s="251">
        <v>0</v>
      </c>
      <c r="BO357" s="360"/>
      <c r="BP357" s="360"/>
      <c r="BQ357" s="360"/>
      <c r="BR357" s="249" t="str">
        <f>AG357 &amp; BN357</f>
        <v>Прибыль направляемая на инвестиции0</v>
      </c>
      <c r="BS357" s="360"/>
      <c r="BT357" s="360"/>
      <c r="BU357" s="360"/>
      <c r="BV357" s="360"/>
      <c r="BW357" s="360"/>
      <c r="BX357" s="249" t="str">
        <f>AG357&amp;AH357</f>
        <v>Прибыль направляемая на инвестициида</v>
      </c>
      <c r="BY357" s="250"/>
    </row>
    <row r="358" spans="3:77" ht="15" customHeight="1">
      <c r="C358" s="307"/>
      <c r="D358" s="381"/>
      <c r="E358" s="384"/>
      <c r="F358" s="387"/>
      <c r="G358" s="390"/>
      <c r="H358" s="393"/>
      <c r="I358" s="396"/>
      <c r="J358" s="396"/>
      <c r="K358" s="399"/>
      <c r="L358" s="402"/>
      <c r="M358" s="366"/>
      <c r="N358" s="370"/>
      <c r="O358" s="373"/>
      <c r="P358" s="376"/>
      <c r="Q358" s="379"/>
      <c r="R358" s="364"/>
      <c r="S358" s="364"/>
      <c r="T358" s="364"/>
      <c r="U358" s="364"/>
      <c r="V358" s="364"/>
      <c r="W358" s="364"/>
      <c r="X358" s="364"/>
      <c r="Y358" s="364"/>
      <c r="Z358" s="364"/>
      <c r="AA358" s="364"/>
      <c r="AB358" s="364"/>
      <c r="AC358" s="364"/>
      <c r="AD358" s="364"/>
      <c r="AE358" s="279" t="s">
        <v>383</v>
      </c>
      <c r="AF358" s="203"/>
      <c r="AG358" s="223" t="s">
        <v>24</v>
      </c>
      <c r="AH358" s="223"/>
      <c r="AI358" s="223"/>
      <c r="AJ358" s="223"/>
      <c r="AK358" s="223"/>
      <c r="AL358" s="223"/>
      <c r="AM358" s="223"/>
      <c r="AN358" s="223"/>
      <c r="AO358" s="223"/>
      <c r="AP358" s="168"/>
      <c r="AQ358" s="169"/>
      <c r="AR358" s="169"/>
      <c r="AS358" s="169"/>
      <c r="AT358" s="169"/>
      <c r="AU358" s="169"/>
      <c r="AV358" s="169"/>
      <c r="AW358" s="169"/>
      <c r="AX358" s="169"/>
      <c r="AY358" s="169"/>
      <c r="AZ358" s="169"/>
      <c r="BA358" s="169"/>
      <c r="BB358" s="169"/>
      <c r="BC358" s="169"/>
      <c r="BD358" s="169"/>
      <c r="BE358" s="169"/>
      <c r="BF358" s="169"/>
      <c r="BG358" s="169"/>
      <c r="BH358" s="169"/>
      <c r="BI358" s="169"/>
      <c r="BJ358" s="169"/>
      <c r="BK358" s="169"/>
      <c r="BL358" s="169"/>
      <c r="BM358" s="170"/>
      <c r="BN358" s="251"/>
      <c r="BO358" s="360"/>
      <c r="BP358" s="360"/>
      <c r="BQ358" s="360"/>
      <c r="BR358" s="250"/>
      <c r="BS358" s="360"/>
      <c r="BT358" s="360"/>
      <c r="BU358" s="360"/>
      <c r="BV358" s="360"/>
      <c r="BW358" s="360"/>
      <c r="BX358" s="250"/>
    </row>
    <row r="359" spans="3:77" ht="15" customHeight="1" thickBot="1">
      <c r="C359" s="308"/>
      <c r="D359" s="382"/>
      <c r="E359" s="385"/>
      <c r="F359" s="388"/>
      <c r="G359" s="391"/>
      <c r="H359" s="394"/>
      <c r="I359" s="397"/>
      <c r="J359" s="397"/>
      <c r="K359" s="400"/>
      <c r="L359" s="403"/>
      <c r="M359" s="367"/>
      <c r="N359" s="280" t="s">
        <v>384</v>
      </c>
      <c r="O359" s="212"/>
      <c r="P359" s="361" t="s">
        <v>154</v>
      </c>
      <c r="Q359" s="361"/>
      <c r="R359" s="171"/>
      <c r="S359" s="171"/>
      <c r="T359" s="166"/>
      <c r="U359" s="166"/>
      <c r="V359" s="166"/>
      <c r="W359" s="166"/>
      <c r="X359" s="166"/>
      <c r="Y359" s="166"/>
      <c r="Z359" s="166"/>
      <c r="AA359" s="166"/>
      <c r="AB359" s="166"/>
      <c r="AC359" s="166"/>
      <c r="AD359" s="166"/>
      <c r="AE359" s="166"/>
      <c r="AF359" s="166"/>
      <c r="AG359" s="166"/>
      <c r="AH359" s="166"/>
      <c r="AI359" s="166"/>
      <c r="AJ359" s="166"/>
      <c r="AK359" s="166"/>
      <c r="AL359" s="166"/>
      <c r="AM359" s="166"/>
      <c r="AN359" s="166"/>
      <c r="AO359" s="166"/>
      <c r="AP359" s="166"/>
      <c r="AQ359" s="166"/>
      <c r="AR359" s="166"/>
      <c r="AS359" s="166"/>
      <c r="AT359" s="166"/>
      <c r="AU359" s="166"/>
      <c r="AV359" s="166"/>
      <c r="AW359" s="166"/>
      <c r="AX359" s="166"/>
      <c r="AY359" s="166"/>
      <c r="AZ359" s="166"/>
      <c r="BA359" s="166"/>
      <c r="BB359" s="166"/>
      <c r="BC359" s="166"/>
      <c r="BD359" s="166"/>
      <c r="BE359" s="166"/>
      <c r="BF359" s="166"/>
      <c r="BG359" s="166"/>
      <c r="BH359" s="166"/>
      <c r="BI359" s="166"/>
      <c r="BJ359" s="166"/>
      <c r="BK359" s="166"/>
      <c r="BL359" s="166"/>
      <c r="BM359" s="167"/>
      <c r="BN359" s="251"/>
      <c r="BO359" s="250"/>
      <c r="BP359" s="250"/>
      <c r="BQ359" s="250"/>
      <c r="BR359" s="250"/>
      <c r="BS359" s="250"/>
      <c r="BT359" s="250"/>
      <c r="BX359" s="250"/>
    </row>
    <row r="360" spans="3:77" ht="11.25" customHeight="1">
      <c r="C360" s="97" t="s">
        <v>827</v>
      </c>
      <c r="D360" s="380" t="s">
        <v>119</v>
      </c>
      <c r="E360" s="383" t="s">
        <v>199</v>
      </c>
      <c r="F360" s="386" t="s">
        <v>210</v>
      </c>
      <c r="G360" s="389" t="s">
        <v>915</v>
      </c>
      <c r="H360" s="392" t="s">
        <v>766</v>
      </c>
      <c r="I360" s="395" t="s">
        <v>766</v>
      </c>
      <c r="J360" s="395" t="s">
        <v>767</v>
      </c>
      <c r="K360" s="398">
        <v>1</v>
      </c>
      <c r="L360" s="401" t="s">
        <v>2</v>
      </c>
      <c r="M360" s="365">
        <v>0</v>
      </c>
      <c r="N360" s="163"/>
      <c r="O360" s="161"/>
      <c r="P360" s="161"/>
      <c r="Q360" s="161"/>
      <c r="R360" s="161"/>
      <c r="S360" s="161"/>
      <c r="T360" s="161"/>
      <c r="U360" s="161"/>
      <c r="V360" s="161"/>
      <c r="W360" s="161"/>
      <c r="X360" s="161"/>
      <c r="Y360" s="161"/>
      <c r="Z360" s="161"/>
      <c r="AA360" s="161"/>
      <c r="AB360" s="161"/>
      <c r="AC360" s="161"/>
      <c r="AD360" s="161"/>
      <c r="AE360" s="161"/>
      <c r="AF360" s="161"/>
      <c r="AG360" s="161"/>
      <c r="AH360" s="161"/>
      <c r="AI360" s="161"/>
      <c r="AJ360" s="161"/>
      <c r="AK360" s="161"/>
      <c r="AL360" s="161"/>
      <c r="AM360" s="161"/>
      <c r="AN360" s="161"/>
      <c r="AO360" s="161"/>
      <c r="AP360" s="161"/>
      <c r="AQ360" s="161"/>
      <c r="AR360" s="161"/>
      <c r="AS360" s="161"/>
      <c r="AT360" s="161"/>
      <c r="AU360" s="161"/>
      <c r="AV360" s="161"/>
      <c r="AW360" s="161"/>
      <c r="AX360" s="161"/>
      <c r="AY360" s="161"/>
      <c r="AZ360" s="161"/>
      <c r="BA360" s="161"/>
      <c r="BB360" s="161"/>
      <c r="BC360" s="161"/>
      <c r="BD360" s="161"/>
      <c r="BE360" s="161"/>
      <c r="BF360" s="161"/>
      <c r="BG360" s="161"/>
      <c r="BH360" s="161"/>
      <c r="BI360" s="161"/>
      <c r="BJ360" s="161"/>
      <c r="BK360" s="161"/>
      <c r="BL360" s="161"/>
      <c r="BM360" s="162"/>
      <c r="BN360" s="251"/>
      <c r="BO360" s="250"/>
      <c r="BP360" s="250"/>
      <c r="BQ360" s="250"/>
      <c r="BR360" s="250"/>
      <c r="BS360" s="250"/>
      <c r="BT360" s="250"/>
      <c r="BX360" s="250"/>
    </row>
    <row r="361" spans="3:77" ht="11.25" customHeight="1">
      <c r="C361" s="307"/>
      <c r="D361" s="381"/>
      <c r="E361" s="384"/>
      <c r="F361" s="387"/>
      <c r="G361" s="390"/>
      <c r="H361" s="393"/>
      <c r="I361" s="396"/>
      <c r="J361" s="396"/>
      <c r="K361" s="399"/>
      <c r="L361" s="402"/>
      <c r="M361" s="366"/>
      <c r="N361" s="368"/>
      <c r="O361" s="371">
        <v>1</v>
      </c>
      <c r="P361" s="374" t="s">
        <v>904</v>
      </c>
      <c r="Q361" s="377"/>
      <c r="R361" s="362" t="s">
        <v>154</v>
      </c>
      <c r="S361" s="362" t="s">
        <v>154</v>
      </c>
      <c r="T361" s="362" t="s">
        <v>154</v>
      </c>
      <c r="U361" s="362" t="s">
        <v>154</v>
      </c>
      <c r="V361" s="362" t="s">
        <v>154</v>
      </c>
      <c r="W361" s="362" t="s">
        <v>154</v>
      </c>
      <c r="X361" s="362" t="s">
        <v>154</v>
      </c>
      <c r="Y361" s="362" t="s">
        <v>154</v>
      </c>
      <c r="Z361" s="362" t="s">
        <v>154</v>
      </c>
      <c r="AA361" s="362" t="s">
        <v>154</v>
      </c>
      <c r="AB361" s="362" t="s">
        <v>154</v>
      </c>
      <c r="AC361" s="362" t="s">
        <v>154</v>
      </c>
      <c r="AD361" s="362" t="s">
        <v>154</v>
      </c>
      <c r="AE361" s="209"/>
      <c r="AF361" s="220">
        <v>0</v>
      </c>
      <c r="AG361" s="219" t="s">
        <v>308</v>
      </c>
      <c r="AH361" s="219"/>
      <c r="AI361" s="219"/>
      <c r="AJ361" s="219"/>
      <c r="AK361" s="219"/>
      <c r="AL361" s="219"/>
      <c r="AM361" s="219"/>
      <c r="AN361" s="219"/>
      <c r="AO361" s="219"/>
      <c r="AP361" s="164"/>
      <c r="AQ361" s="164"/>
      <c r="AR361" s="164"/>
      <c r="AS361" s="164"/>
      <c r="AT361" s="164"/>
      <c r="AU361" s="164"/>
      <c r="AV361" s="164"/>
      <c r="AW361" s="164"/>
      <c r="AX361" s="164"/>
      <c r="AY361" s="164"/>
      <c r="AZ361" s="164"/>
      <c r="BA361" s="164"/>
      <c r="BB361" s="164"/>
      <c r="BC361" s="164"/>
      <c r="BD361" s="164"/>
      <c r="BE361" s="164"/>
      <c r="BF361" s="164"/>
      <c r="BG361" s="164"/>
      <c r="BH361" s="164"/>
      <c r="BI361" s="164"/>
      <c r="BJ361" s="164"/>
      <c r="BK361" s="164"/>
      <c r="BL361" s="164"/>
      <c r="BM361" s="165"/>
      <c r="BN361" s="251"/>
      <c r="BO361" s="360" t="s">
        <v>837</v>
      </c>
      <c r="BP361" s="360" t="s">
        <v>837</v>
      </c>
      <c r="BQ361" s="360" t="s">
        <v>837</v>
      </c>
      <c r="BR361" s="250"/>
      <c r="BS361" s="360" t="s">
        <v>837</v>
      </c>
      <c r="BT361" s="360" t="s">
        <v>837</v>
      </c>
      <c r="BU361" s="360" t="s">
        <v>837</v>
      </c>
      <c r="BV361" s="360" t="s">
        <v>837</v>
      </c>
      <c r="BW361" s="360" t="s">
        <v>837</v>
      </c>
      <c r="BX361" s="250"/>
    </row>
    <row r="362" spans="3:77" ht="45">
      <c r="C362" s="307"/>
      <c r="D362" s="381"/>
      <c r="E362" s="384"/>
      <c r="F362" s="387"/>
      <c r="G362" s="390"/>
      <c r="H362" s="393"/>
      <c r="I362" s="396"/>
      <c r="J362" s="396"/>
      <c r="K362" s="399"/>
      <c r="L362" s="402"/>
      <c r="M362" s="366"/>
      <c r="N362" s="369"/>
      <c r="O362" s="372"/>
      <c r="P362" s="375"/>
      <c r="Q362" s="378"/>
      <c r="R362" s="363"/>
      <c r="S362" s="363"/>
      <c r="T362" s="363"/>
      <c r="U362" s="363"/>
      <c r="V362" s="363"/>
      <c r="W362" s="363"/>
      <c r="X362" s="363"/>
      <c r="Y362" s="363"/>
      <c r="Z362" s="363"/>
      <c r="AA362" s="363"/>
      <c r="AB362" s="363"/>
      <c r="AC362" s="363"/>
      <c r="AD362" s="363"/>
      <c r="AE362" s="193"/>
      <c r="AF362" s="217" t="s">
        <v>268</v>
      </c>
      <c r="AG362" s="158" t="s">
        <v>240</v>
      </c>
      <c r="AH362" s="300" t="s">
        <v>18</v>
      </c>
      <c r="AI362" s="315" t="s">
        <v>816</v>
      </c>
      <c r="AJ362" s="221" t="s">
        <v>817</v>
      </c>
      <c r="AK362" s="221" t="s">
        <v>818</v>
      </c>
      <c r="AL362" s="221" t="s">
        <v>819</v>
      </c>
      <c r="AM362" s="221" t="s">
        <v>820</v>
      </c>
      <c r="AN362" s="221" t="s">
        <v>821</v>
      </c>
      <c r="AO362" s="221" t="s">
        <v>822</v>
      </c>
      <c r="AP362" s="302" t="s">
        <v>19</v>
      </c>
      <c r="AQ362" s="103">
        <f>SUM(AT362,AV362,AY362,BB362,BE362,BH362,BK362)</f>
        <v>5540</v>
      </c>
      <c r="AR362" s="197">
        <f>SUM(AT362,AW362,AZ362,BC362,BF362,BI362,BL362)</f>
        <v>0</v>
      </c>
      <c r="AS362" s="195">
        <f>AQ362-AR362</f>
        <v>5540</v>
      </c>
      <c r="AT362" s="311"/>
      <c r="AU362" s="244"/>
      <c r="AV362" s="159">
        <v>5540</v>
      </c>
      <c r="AW362" s="311"/>
      <c r="AX362" s="194">
        <f>AV362-AW362</f>
        <v>5540</v>
      </c>
      <c r="AY362" s="160">
        <v>0</v>
      </c>
      <c r="AZ362" s="311"/>
      <c r="BA362" s="194">
        <f>AY362-AZ362</f>
        <v>0</v>
      </c>
      <c r="BB362" s="159">
        <v>0</v>
      </c>
      <c r="BC362" s="311"/>
      <c r="BD362" s="194">
        <f>BB362-BC362</f>
        <v>0</v>
      </c>
      <c r="BE362" s="159">
        <v>0</v>
      </c>
      <c r="BF362" s="311"/>
      <c r="BG362" s="194">
        <f>BE362-BF362</f>
        <v>0</v>
      </c>
      <c r="BH362" s="159">
        <v>0</v>
      </c>
      <c r="BI362" s="311"/>
      <c r="BJ362" s="194">
        <f>BH362-BI362</f>
        <v>0</v>
      </c>
      <c r="BK362" s="159">
        <v>0</v>
      </c>
      <c r="BL362" s="311"/>
      <c r="BM362" s="195">
        <f>BK362-BL362</f>
        <v>0</v>
      </c>
      <c r="BN362" s="251">
        <v>0</v>
      </c>
      <c r="BO362" s="360"/>
      <c r="BP362" s="360"/>
      <c r="BQ362" s="360"/>
      <c r="BR362" s="249" t="str">
        <f>AG362 &amp; BN362</f>
        <v>Прибыль направляемая на инвестиции0</v>
      </c>
      <c r="BS362" s="360"/>
      <c r="BT362" s="360"/>
      <c r="BU362" s="360"/>
      <c r="BV362" s="360"/>
      <c r="BW362" s="360"/>
      <c r="BX362" s="249" t="str">
        <f>AG362&amp;AH362</f>
        <v>Прибыль направляемая на инвестициида</v>
      </c>
      <c r="BY362" s="250"/>
    </row>
    <row r="363" spans="3:77" ht="15" customHeight="1">
      <c r="C363" s="307"/>
      <c r="D363" s="381"/>
      <c r="E363" s="384"/>
      <c r="F363" s="387"/>
      <c r="G363" s="390"/>
      <c r="H363" s="393"/>
      <c r="I363" s="396"/>
      <c r="J363" s="396"/>
      <c r="K363" s="399"/>
      <c r="L363" s="402"/>
      <c r="M363" s="366"/>
      <c r="N363" s="370"/>
      <c r="O363" s="373"/>
      <c r="P363" s="376"/>
      <c r="Q363" s="379"/>
      <c r="R363" s="364"/>
      <c r="S363" s="364"/>
      <c r="T363" s="364"/>
      <c r="U363" s="364"/>
      <c r="V363" s="364"/>
      <c r="W363" s="364"/>
      <c r="X363" s="364"/>
      <c r="Y363" s="364"/>
      <c r="Z363" s="364"/>
      <c r="AA363" s="364"/>
      <c r="AB363" s="364"/>
      <c r="AC363" s="364"/>
      <c r="AD363" s="364"/>
      <c r="AE363" s="279" t="s">
        <v>383</v>
      </c>
      <c r="AF363" s="203"/>
      <c r="AG363" s="223" t="s">
        <v>24</v>
      </c>
      <c r="AH363" s="223"/>
      <c r="AI363" s="223"/>
      <c r="AJ363" s="223"/>
      <c r="AK363" s="223"/>
      <c r="AL363" s="223"/>
      <c r="AM363" s="223"/>
      <c r="AN363" s="223"/>
      <c r="AO363" s="223"/>
      <c r="AP363" s="168"/>
      <c r="AQ363" s="169"/>
      <c r="AR363" s="169"/>
      <c r="AS363" s="169"/>
      <c r="AT363" s="169"/>
      <c r="AU363" s="169"/>
      <c r="AV363" s="169"/>
      <c r="AW363" s="169"/>
      <c r="AX363" s="169"/>
      <c r="AY363" s="169"/>
      <c r="AZ363" s="169"/>
      <c r="BA363" s="169"/>
      <c r="BB363" s="169"/>
      <c r="BC363" s="169"/>
      <c r="BD363" s="169"/>
      <c r="BE363" s="169"/>
      <c r="BF363" s="169"/>
      <c r="BG363" s="169"/>
      <c r="BH363" s="169"/>
      <c r="BI363" s="169"/>
      <c r="BJ363" s="169"/>
      <c r="BK363" s="169"/>
      <c r="BL363" s="169"/>
      <c r="BM363" s="170"/>
      <c r="BN363" s="251"/>
      <c r="BO363" s="360"/>
      <c r="BP363" s="360"/>
      <c r="BQ363" s="360"/>
      <c r="BR363" s="250"/>
      <c r="BS363" s="360"/>
      <c r="BT363" s="360"/>
      <c r="BU363" s="360"/>
      <c r="BV363" s="360"/>
      <c r="BW363" s="360"/>
      <c r="BX363" s="250"/>
    </row>
    <row r="364" spans="3:77" ht="15" customHeight="1" thickBot="1">
      <c r="C364" s="308"/>
      <c r="D364" s="382"/>
      <c r="E364" s="385"/>
      <c r="F364" s="388"/>
      <c r="G364" s="391"/>
      <c r="H364" s="394"/>
      <c r="I364" s="397"/>
      <c r="J364" s="397"/>
      <c r="K364" s="400"/>
      <c r="L364" s="403"/>
      <c r="M364" s="367"/>
      <c r="N364" s="280" t="s">
        <v>384</v>
      </c>
      <c r="O364" s="212"/>
      <c r="P364" s="361" t="s">
        <v>154</v>
      </c>
      <c r="Q364" s="361"/>
      <c r="R364" s="171"/>
      <c r="S364" s="171"/>
      <c r="T364" s="166"/>
      <c r="U364" s="166"/>
      <c r="V364" s="166"/>
      <c r="W364" s="166"/>
      <c r="X364" s="166"/>
      <c r="Y364" s="166"/>
      <c r="Z364" s="166"/>
      <c r="AA364" s="166"/>
      <c r="AB364" s="166"/>
      <c r="AC364" s="166"/>
      <c r="AD364" s="166"/>
      <c r="AE364" s="166"/>
      <c r="AF364" s="166"/>
      <c r="AG364" s="166"/>
      <c r="AH364" s="166"/>
      <c r="AI364" s="166"/>
      <c r="AJ364" s="166"/>
      <c r="AK364" s="166"/>
      <c r="AL364" s="166"/>
      <c r="AM364" s="166"/>
      <c r="AN364" s="166"/>
      <c r="AO364" s="166"/>
      <c r="AP364" s="166"/>
      <c r="AQ364" s="166"/>
      <c r="AR364" s="166"/>
      <c r="AS364" s="166"/>
      <c r="AT364" s="166"/>
      <c r="AU364" s="166"/>
      <c r="AV364" s="166"/>
      <c r="AW364" s="166"/>
      <c r="AX364" s="166"/>
      <c r="AY364" s="166"/>
      <c r="AZ364" s="166"/>
      <c r="BA364" s="166"/>
      <c r="BB364" s="166"/>
      <c r="BC364" s="166"/>
      <c r="BD364" s="166"/>
      <c r="BE364" s="166"/>
      <c r="BF364" s="166"/>
      <c r="BG364" s="166"/>
      <c r="BH364" s="166"/>
      <c r="BI364" s="166"/>
      <c r="BJ364" s="166"/>
      <c r="BK364" s="166"/>
      <c r="BL364" s="166"/>
      <c r="BM364" s="167"/>
      <c r="BN364" s="251"/>
      <c r="BO364" s="250"/>
      <c r="BP364" s="250"/>
      <c r="BQ364" s="250"/>
      <c r="BR364" s="250"/>
      <c r="BS364" s="250"/>
      <c r="BT364" s="250"/>
      <c r="BX364" s="250"/>
    </row>
    <row r="365" spans="3:77" ht="11.25" customHeight="1">
      <c r="C365" s="97" t="s">
        <v>827</v>
      </c>
      <c r="D365" s="380" t="s">
        <v>120</v>
      </c>
      <c r="E365" s="383" t="s">
        <v>199</v>
      </c>
      <c r="F365" s="386" t="s">
        <v>210</v>
      </c>
      <c r="G365" s="389" t="s">
        <v>916</v>
      </c>
      <c r="H365" s="392" t="s">
        <v>766</v>
      </c>
      <c r="I365" s="395" t="s">
        <v>766</v>
      </c>
      <c r="J365" s="395" t="s">
        <v>767</v>
      </c>
      <c r="K365" s="398">
        <v>1</v>
      </c>
      <c r="L365" s="401" t="s">
        <v>2</v>
      </c>
      <c r="M365" s="365">
        <v>0</v>
      </c>
      <c r="N365" s="163"/>
      <c r="O365" s="161"/>
      <c r="P365" s="161"/>
      <c r="Q365" s="161"/>
      <c r="R365" s="161"/>
      <c r="S365" s="161"/>
      <c r="T365" s="161"/>
      <c r="U365" s="161"/>
      <c r="V365" s="161"/>
      <c r="W365" s="161"/>
      <c r="X365" s="161"/>
      <c r="Y365" s="161"/>
      <c r="Z365" s="161"/>
      <c r="AA365" s="161"/>
      <c r="AB365" s="161"/>
      <c r="AC365" s="161"/>
      <c r="AD365" s="161"/>
      <c r="AE365" s="161"/>
      <c r="AF365" s="161"/>
      <c r="AG365" s="161"/>
      <c r="AH365" s="161"/>
      <c r="AI365" s="161"/>
      <c r="AJ365" s="161"/>
      <c r="AK365" s="161"/>
      <c r="AL365" s="161"/>
      <c r="AM365" s="161"/>
      <c r="AN365" s="161"/>
      <c r="AO365" s="161"/>
      <c r="AP365" s="161"/>
      <c r="AQ365" s="161"/>
      <c r="AR365" s="161"/>
      <c r="AS365" s="161"/>
      <c r="AT365" s="161"/>
      <c r="AU365" s="161"/>
      <c r="AV365" s="161"/>
      <c r="AW365" s="161"/>
      <c r="AX365" s="161"/>
      <c r="AY365" s="161"/>
      <c r="AZ365" s="161"/>
      <c r="BA365" s="161"/>
      <c r="BB365" s="161"/>
      <c r="BC365" s="161"/>
      <c r="BD365" s="161"/>
      <c r="BE365" s="161"/>
      <c r="BF365" s="161"/>
      <c r="BG365" s="161"/>
      <c r="BH365" s="161"/>
      <c r="BI365" s="161"/>
      <c r="BJ365" s="161"/>
      <c r="BK365" s="161"/>
      <c r="BL365" s="161"/>
      <c r="BM365" s="162"/>
      <c r="BN365" s="251"/>
      <c r="BO365" s="250"/>
      <c r="BP365" s="250"/>
      <c r="BQ365" s="250"/>
      <c r="BR365" s="250"/>
      <c r="BS365" s="250"/>
      <c r="BT365" s="250"/>
      <c r="BX365" s="250"/>
    </row>
    <row r="366" spans="3:77" ht="11.25" customHeight="1">
      <c r="C366" s="307"/>
      <c r="D366" s="381"/>
      <c r="E366" s="384"/>
      <c r="F366" s="387"/>
      <c r="G366" s="390"/>
      <c r="H366" s="393"/>
      <c r="I366" s="396"/>
      <c r="J366" s="396"/>
      <c r="K366" s="399"/>
      <c r="L366" s="402"/>
      <c r="M366" s="366"/>
      <c r="N366" s="368"/>
      <c r="O366" s="371">
        <v>1</v>
      </c>
      <c r="P366" s="374" t="s">
        <v>904</v>
      </c>
      <c r="Q366" s="377"/>
      <c r="R366" s="362" t="s">
        <v>154</v>
      </c>
      <c r="S366" s="362" t="s">
        <v>154</v>
      </c>
      <c r="T366" s="362" t="s">
        <v>154</v>
      </c>
      <c r="U366" s="362" t="s">
        <v>154</v>
      </c>
      <c r="V366" s="362" t="s">
        <v>154</v>
      </c>
      <c r="W366" s="362" t="s">
        <v>154</v>
      </c>
      <c r="X366" s="362" t="s">
        <v>154</v>
      </c>
      <c r="Y366" s="362" t="s">
        <v>154</v>
      </c>
      <c r="Z366" s="362" t="s">
        <v>154</v>
      </c>
      <c r="AA366" s="362" t="s">
        <v>154</v>
      </c>
      <c r="AB366" s="362" t="s">
        <v>154</v>
      </c>
      <c r="AC366" s="362" t="s">
        <v>154</v>
      </c>
      <c r="AD366" s="362" t="s">
        <v>154</v>
      </c>
      <c r="AE366" s="209"/>
      <c r="AF366" s="220">
        <v>0</v>
      </c>
      <c r="AG366" s="219" t="s">
        <v>308</v>
      </c>
      <c r="AH366" s="219"/>
      <c r="AI366" s="219"/>
      <c r="AJ366" s="219"/>
      <c r="AK366" s="219"/>
      <c r="AL366" s="219"/>
      <c r="AM366" s="219"/>
      <c r="AN366" s="219"/>
      <c r="AO366" s="219"/>
      <c r="AP366" s="164"/>
      <c r="AQ366" s="164"/>
      <c r="AR366" s="164"/>
      <c r="AS366" s="164"/>
      <c r="AT366" s="164"/>
      <c r="AU366" s="164"/>
      <c r="AV366" s="164"/>
      <c r="AW366" s="164"/>
      <c r="AX366" s="164"/>
      <c r="AY366" s="164"/>
      <c r="AZ366" s="164"/>
      <c r="BA366" s="164"/>
      <c r="BB366" s="164"/>
      <c r="BC366" s="164"/>
      <c r="BD366" s="164"/>
      <c r="BE366" s="164"/>
      <c r="BF366" s="164"/>
      <c r="BG366" s="164"/>
      <c r="BH366" s="164"/>
      <c r="BI366" s="164"/>
      <c r="BJ366" s="164"/>
      <c r="BK366" s="164"/>
      <c r="BL366" s="164"/>
      <c r="BM366" s="165"/>
      <c r="BN366" s="251"/>
      <c r="BO366" s="360" t="s">
        <v>837</v>
      </c>
      <c r="BP366" s="360" t="s">
        <v>837</v>
      </c>
      <c r="BQ366" s="360" t="s">
        <v>837</v>
      </c>
      <c r="BR366" s="250"/>
      <c r="BS366" s="360" t="s">
        <v>837</v>
      </c>
      <c r="BT366" s="360" t="s">
        <v>837</v>
      </c>
      <c r="BU366" s="360" t="s">
        <v>837</v>
      </c>
      <c r="BV366" s="360" t="s">
        <v>837</v>
      </c>
      <c r="BW366" s="360" t="s">
        <v>837</v>
      </c>
      <c r="BX366" s="250"/>
    </row>
    <row r="367" spans="3:77" ht="45">
      <c r="C367" s="307"/>
      <c r="D367" s="381"/>
      <c r="E367" s="384"/>
      <c r="F367" s="387"/>
      <c r="G367" s="390"/>
      <c r="H367" s="393"/>
      <c r="I367" s="396"/>
      <c r="J367" s="396"/>
      <c r="K367" s="399"/>
      <c r="L367" s="402"/>
      <c r="M367" s="366"/>
      <c r="N367" s="369"/>
      <c r="O367" s="372"/>
      <c r="P367" s="375"/>
      <c r="Q367" s="378"/>
      <c r="R367" s="363"/>
      <c r="S367" s="363"/>
      <c r="T367" s="363"/>
      <c r="U367" s="363"/>
      <c r="V367" s="363"/>
      <c r="W367" s="363"/>
      <c r="X367" s="363"/>
      <c r="Y367" s="363"/>
      <c r="Z367" s="363"/>
      <c r="AA367" s="363"/>
      <c r="AB367" s="363"/>
      <c r="AC367" s="363"/>
      <c r="AD367" s="363"/>
      <c r="AE367" s="193"/>
      <c r="AF367" s="217" t="s">
        <v>268</v>
      </c>
      <c r="AG367" s="158" t="s">
        <v>240</v>
      </c>
      <c r="AH367" s="300" t="s">
        <v>18</v>
      </c>
      <c r="AI367" s="315" t="s">
        <v>816</v>
      </c>
      <c r="AJ367" s="221" t="s">
        <v>817</v>
      </c>
      <c r="AK367" s="221" t="s">
        <v>818</v>
      </c>
      <c r="AL367" s="221" t="s">
        <v>819</v>
      </c>
      <c r="AM367" s="221" t="s">
        <v>820</v>
      </c>
      <c r="AN367" s="221" t="s">
        <v>821</v>
      </c>
      <c r="AO367" s="221" t="s">
        <v>822</v>
      </c>
      <c r="AP367" s="302" t="s">
        <v>19</v>
      </c>
      <c r="AQ367" s="103">
        <f>SUM(AT367,AV367,AY367,BB367,BE367,BH367,BK367)</f>
        <v>4108</v>
      </c>
      <c r="AR367" s="197">
        <f>SUM(AT367,AW367,AZ367,BC367,BF367,BI367,BL367)</f>
        <v>0</v>
      </c>
      <c r="AS367" s="195">
        <f>AQ367-AR367</f>
        <v>4108</v>
      </c>
      <c r="AT367" s="311"/>
      <c r="AU367" s="244"/>
      <c r="AV367" s="159">
        <v>4108</v>
      </c>
      <c r="AW367" s="311"/>
      <c r="AX367" s="194">
        <f>AV367-AW367</f>
        <v>4108</v>
      </c>
      <c r="AY367" s="160">
        <v>0</v>
      </c>
      <c r="AZ367" s="311"/>
      <c r="BA367" s="194">
        <f>AY367-AZ367</f>
        <v>0</v>
      </c>
      <c r="BB367" s="159">
        <v>0</v>
      </c>
      <c r="BC367" s="311"/>
      <c r="BD367" s="194">
        <f>BB367-BC367</f>
        <v>0</v>
      </c>
      <c r="BE367" s="159">
        <v>0</v>
      </c>
      <c r="BF367" s="311"/>
      <c r="BG367" s="194">
        <f>BE367-BF367</f>
        <v>0</v>
      </c>
      <c r="BH367" s="159">
        <v>0</v>
      </c>
      <c r="BI367" s="311"/>
      <c r="BJ367" s="194">
        <f>BH367-BI367</f>
        <v>0</v>
      </c>
      <c r="BK367" s="159">
        <v>0</v>
      </c>
      <c r="BL367" s="311"/>
      <c r="BM367" s="195">
        <f>BK367-BL367</f>
        <v>0</v>
      </c>
      <c r="BN367" s="251">
        <v>0</v>
      </c>
      <c r="BO367" s="360"/>
      <c r="BP367" s="360"/>
      <c r="BQ367" s="360"/>
      <c r="BR367" s="249" t="str">
        <f>AG367 &amp; BN367</f>
        <v>Прибыль направляемая на инвестиции0</v>
      </c>
      <c r="BS367" s="360"/>
      <c r="BT367" s="360"/>
      <c r="BU367" s="360"/>
      <c r="BV367" s="360"/>
      <c r="BW367" s="360"/>
      <c r="BX367" s="249" t="str">
        <f>AG367&amp;AH367</f>
        <v>Прибыль направляемая на инвестициида</v>
      </c>
      <c r="BY367" s="250"/>
    </row>
    <row r="368" spans="3:77" ht="15" customHeight="1">
      <c r="C368" s="307"/>
      <c r="D368" s="381"/>
      <c r="E368" s="384"/>
      <c r="F368" s="387"/>
      <c r="G368" s="390"/>
      <c r="H368" s="393"/>
      <c r="I368" s="396"/>
      <c r="J368" s="396"/>
      <c r="K368" s="399"/>
      <c r="L368" s="402"/>
      <c r="M368" s="366"/>
      <c r="N368" s="370"/>
      <c r="O368" s="373"/>
      <c r="P368" s="376"/>
      <c r="Q368" s="379"/>
      <c r="R368" s="364"/>
      <c r="S368" s="364"/>
      <c r="T368" s="364"/>
      <c r="U368" s="364"/>
      <c r="V368" s="364"/>
      <c r="W368" s="364"/>
      <c r="X368" s="364"/>
      <c r="Y368" s="364"/>
      <c r="Z368" s="364"/>
      <c r="AA368" s="364"/>
      <c r="AB368" s="364"/>
      <c r="AC368" s="364"/>
      <c r="AD368" s="364"/>
      <c r="AE368" s="279" t="s">
        <v>383</v>
      </c>
      <c r="AF368" s="203"/>
      <c r="AG368" s="223" t="s">
        <v>24</v>
      </c>
      <c r="AH368" s="223"/>
      <c r="AI368" s="223"/>
      <c r="AJ368" s="223"/>
      <c r="AK368" s="223"/>
      <c r="AL368" s="223"/>
      <c r="AM368" s="223"/>
      <c r="AN368" s="223"/>
      <c r="AO368" s="223"/>
      <c r="AP368" s="168"/>
      <c r="AQ368" s="169"/>
      <c r="AR368" s="169"/>
      <c r="AS368" s="169"/>
      <c r="AT368" s="169"/>
      <c r="AU368" s="169"/>
      <c r="AV368" s="169"/>
      <c r="AW368" s="169"/>
      <c r="AX368" s="169"/>
      <c r="AY368" s="169"/>
      <c r="AZ368" s="169"/>
      <c r="BA368" s="169"/>
      <c r="BB368" s="169"/>
      <c r="BC368" s="169"/>
      <c r="BD368" s="169"/>
      <c r="BE368" s="169"/>
      <c r="BF368" s="169"/>
      <c r="BG368" s="169"/>
      <c r="BH368" s="169"/>
      <c r="BI368" s="169"/>
      <c r="BJ368" s="169"/>
      <c r="BK368" s="169"/>
      <c r="BL368" s="169"/>
      <c r="BM368" s="170"/>
      <c r="BN368" s="251"/>
      <c r="BO368" s="360"/>
      <c r="BP368" s="360"/>
      <c r="BQ368" s="360"/>
      <c r="BR368" s="250"/>
      <c r="BS368" s="360"/>
      <c r="BT368" s="360"/>
      <c r="BU368" s="360"/>
      <c r="BV368" s="360"/>
      <c r="BW368" s="360"/>
      <c r="BX368" s="250"/>
    </row>
    <row r="369" spans="3:77" ht="15" customHeight="1" thickBot="1">
      <c r="C369" s="308"/>
      <c r="D369" s="382"/>
      <c r="E369" s="385"/>
      <c r="F369" s="388"/>
      <c r="G369" s="391"/>
      <c r="H369" s="394"/>
      <c r="I369" s="397"/>
      <c r="J369" s="397"/>
      <c r="K369" s="400"/>
      <c r="L369" s="403"/>
      <c r="M369" s="367"/>
      <c r="N369" s="280" t="s">
        <v>384</v>
      </c>
      <c r="O369" s="212"/>
      <c r="P369" s="361" t="s">
        <v>154</v>
      </c>
      <c r="Q369" s="361"/>
      <c r="R369" s="171"/>
      <c r="S369" s="171"/>
      <c r="T369" s="166"/>
      <c r="U369" s="166"/>
      <c r="V369" s="166"/>
      <c r="W369" s="166"/>
      <c r="X369" s="166"/>
      <c r="Y369" s="166"/>
      <c r="Z369" s="166"/>
      <c r="AA369" s="166"/>
      <c r="AB369" s="166"/>
      <c r="AC369" s="166"/>
      <c r="AD369" s="166"/>
      <c r="AE369" s="166"/>
      <c r="AF369" s="166"/>
      <c r="AG369" s="166"/>
      <c r="AH369" s="166"/>
      <c r="AI369" s="166"/>
      <c r="AJ369" s="166"/>
      <c r="AK369" s="166"/>
      <c r="AL369" s="166"/>
      <c r="AM369" s="166"/>
      <c r="AN369" s="166"/>
      <c r="AO369" s="166"/>
      <c r="AP369" s="166"/>
      <c r="AQ369" s="166"/>
      <c r="AR369" s="166"/>
      <c r="AS369" s="166"/>
      <c r="AT369" s="166"/>
      <c r="AU369" s="166"/>
      <c r="AV369" s="166"/>
      <c r="AW369" s="166"/>
      <c r="AX369" s="166"/>
      <c r="AY369" s="166"/>
      <c r="AZ369" s="166"/>
      <c r="BA369" s="166"/>
      <c r="BB369" s="166"/>
      <c r="BC369" s="166"/>
      <c r="BD369" s="166"/>
      <c r="BE369" s="166"/>
      <c r="BF369" s="166"/>
      <c r="BG369" s="166"/>
      <c r="BH369" s="166"/>
      <c r="BI369" s="166"/>
      <c r="BJ369" s="166"/>
      <c r="BK369" s="166"/>
      <c r="BL369" s="166"/>
      <c r="BM369" s="167"/>
      <c r="BN369" s="251"/>
      <c r="BO369" s="250"/>
      <c r="BP369" s="250"/>
      <c r="BQ369" s="250"/>
      <c r="BR369" s="250"/>
      <c r="BS369" s="250"/>
      <c r="BT369" s="250"/>
      <c r="BX369" s="250"/>
    </row>
    <row r="370" spans="3:77" ht="11.25" customHeight="1">
      <c r="C370" s="97" t="s">
        <v>827</v>
      </c>
      <c r="D370" s="380" t="s">
        <v>344</v>
      </c>
      <c r="E370" s="383" t="s">
        <v>199</v>
      </c>
      <c r="F370" s="386" t="s">
        <v>210</v>
      </c>
      <c r="G370" s="389" t="s">
        <v>917</v>
      </c>
      <c r="H370" s="392" t="s">
        <v>766</v>
      </c>
      <c r="I370" s="395" t="s">
        <v>766</v>
      </c>
      <c r="J370" s="395" t="s">
        <v>767</v>
      </c>
      <c r="K370" s="398">
        <v>1</v>
      </c>
      <c r="L370" s="401" t="s">
        <v>2</v>
      </c>
      <c r="M370" s="365">
        <v>0</v>
      </c>
      <c r="N370" s="163"/>
      <c r="O370" s="161"/>
      <c r="P370" s="161"/>
      <c r="Q370" s="161"/>
      <c r="R370" s="161"/>
      <c r="S370" s="161"/>
      <c r="T370" s="161"/>
      <c r="U370" s="161"/>
      <c r="V370" s="161"/>
      <c r="W370" s="161"/>
      <c r="X370" s="161"/>
      <c r="Y370" s="161"/>
      <c r="Z370" s="161"/>
      <c r="AA370" s="161"/>
      <c r="AB370" s="161"/>
      <c r="AC370" s="161"/>
      <c r="AD370" s="161"/>
      <c r="AE370" s="161"/>
      <c r="AF370" s="161"/>
      <c r="AG370" s="161"/>
      <c r="AH370" s="161"/>
      <c r="AI370" s="161"/>
      <c r="AJ370" s="161"/>
      <c r="AK370" s="161"/>
      <c r="AL370" s="161"/>
      <c r="AM370" s="161"/>
      <c r="AN370" s="161"/>
      <c r="AO370" s="161"/>
      <c r="AP370" s="161"/>
      <c r="AQ370" s="161"/>
      <c r="AR370" s="161"/>
      <c r="AS370" s="161"/>
      <c r="AT370" s="161"/>
      <c r="AU370" s="161"/>
      <c r="AV370" s="161"/>
      <c r="AW370" s="161"/>
      <c r="AX370" s="161"/>
      <c r="AY370" s="161"/>
      <c r="AZ370" s="161"/>
      <c r="BA370" s="161"/>
      <c r="BB370" s="161"/>
      <c r="BC370" s="161"/>
      <c r="BD370" s="161"/>
      <c r="BE370" s="161"/>
      <c r="BF370" s="161"/>
      <c r="BG370" s="161"/>
      <c r="BH370" s="161"/>
      <c r="BI370" s="161"/>
      <c r="BJ370" s="161"/>
      <c r="BK370" s="161"/>
      <c r="BL370" s="161"/>
      <c r="BM370" s="162"/>
      <c r="BN370" s="251"/>
      <c r="BO370" s="250"/>
      <c r="BP370" s="250"/>
      <c r="BQ370" s="250"/>
      <c r="BR370" s="250"/>
      <c r="BS370" s="250"/>
      <c r="BT370" s="250"/>
      <c r="BX370" s="250"/>
    </row>
    <row r="371" spans="3:77" ht="11.25" customHeight="1">
      <c r="C371" s="307"/>
      <c r="D371" s="381"/>
      <c r="E371" s="384"/>
      <c r="F371" s="387"/>
      <c r="G371" s="390"/>
      <c r="H371" s="393"/>
      <c r="I371" s="396"/>
      <c r="J371" s="396"/>
      <c r="K371" s="399"/>
      <c r="L371" s="402"/>
      <c r="M371" s="366"/>
      <c r="N371" s="368"/>
      <c r="O371" s="371">
        <v>1</v>
      </c>
      <c r="P371" s="374" t="s">
        <v>904</v>
      </c>
      <c r="Q371" s="377"/>
      <c r="R371" s="362" t="s">
        <v>154</v>
      </c>
      <c r="S371" s="362" t="s">
        <v>154</v>
      </c>
      <c r="T371" s="362" t="s">
        <v>154</v>
      </c>
      <c r="U371" s="362" t="s">
        <v>154</v>
      </c>
      <c r="V371" s="362" t="s">
        <v>154</v>
      </c>
      <c r="W371" s="362" t="s">
        <v>154</v>
      </c>
      <c r="X371" s="362" t="s">
        <v>154</v>
      </c>
      <c r="Y371" s="362" t="s">
        <v>154</v>
      </c>
      <c r="Z371" s="362" t="s">
        <v>154</v>
      </c>
      <c r="AA371" s="362" t="s">
        <v>154</v>
      </c>
      <c r="AB371" s="362" t="s">
        <v>154</v>
      </c>
      <c r="AC371" s="362" t="s">
        <v>154</v>
      </c>
      <c r="AD371" s="362" t="s">
        <v>154</v>
      </c>
      <c r="AE371" s="209"/>
      <c r="AF371" s="220">
        <v>0</v>
      </c>
      <c r="AG371" s="219" t="s">
        <v>308</v>
      </c>
      <c r="AH371" s="219"/>
      <c r="AI371" s="219"/>
      <c r="AJ371" s="219"/>
      <c r="AK371" s="219"/>
      <c r="AL371" s="219"/>
      <c r="AM371" s="219"/>
      <c r="AN371" s="219"/>
      <c r="AO371" s="219"/>
      <c r="AP371" s="164"/>
      <c r="AQ371" s="164"/>
      <c r="AR371" s="164"/>
      <c r="AS371" s="164"/>
      <c r="AT371" s="164"/>
      <c r="AU371" s="164"/>
      <c r="AV371" s="164"/>
      <c r="AW371" s="164"/>
      <c r="AX371" s="164"/>
      <c r="AY371" s="164"/>
      <c r="AZ371" s="164"/>
      <c r="BA371" s="164"/>
      <c r="BB371" s="164"/>
      <c r="BC371" s="164"/>
      <c r="BD371" s="164"/>
      <c r="BE371" s="164"/>
      <c r="BF371" s="164"/>
      <c r="BG371" s="164"/>
      <c r="BH371" s="164"/>
      <c r="BI371" s="164"/>
      <c r="BJ371" s="164"/>
      <c r="BK371" s="164"/>
      <c r="BL371" s="164"/>
      <c r="BM371" s="165"/>
      <c r="BN371" s="251"/>
      <c r="BO371" s="360" t="s">
        <v>837</v>
      </c>
      <c r="BP371" s="360" t="s">
        <v>837</v>
      </c>
      <c r="BQ371" s="360" t="s">
        <v>837</v>
      </c>
      <c r="BR371" s="250"/>
      <c r="BS371" s="360" t="s">
        <v>837</v>
      </c>
      <c r="BT371" s="360" t="s">
        <v>837</v>
      </c>
      <c r="BU371" s="360" t="s">
        <v>837</v>
      </c>
      <c r="BV371" s="360" t="s">
        <v>837</v>
      </c>
      <c r="BW371" s="360" t="s">
        <v>837</v>
      </c>
      <c r="BX371" s="250"/>
    </row>
    <row r="372" spans="3:77" ht="45">
      <c r="C372" s="307"/>
      <c r="D372" s="381"/>
      <c r="E372" s="384"/>
      <c r="F372" s="387"/>
      <c r="G372" s="390"/>
      <c r="H372" s="393"/>
      <c r="I372" s="396"/>
      <c r="J372" s="396"/>
      <c r="K372" s="399"/>
      <c r="L372" s="402"/>
      <c r="M372" s="366"/>
      <c r="N372" s="369"/>
      <c r="O372" s="372"/>
      <c r="P372" s="375"/>
      <c r="Q372" s="378"/>
      <c r="R372" s="363"/>
      <c r="S372" s="363"/>
      <c r="T372" s="363"/>
      <c r="U372" s="363"/>
      <c r="V372" s="363"/>
      <c r="W372" s="363"/>
      <c r="X372" s="363"/>
      <c r="Y372" s="363"/>
      <c r="Z372" s="363"/>
      <c r="AA372" s="363"/>
      <c r="AB372" s="363"/>
      <c r="AC372" s="363"/>
      <c r="AD372" s="363"/>
      <c r="AE372" s="193"/>
      <c r="AF372" s="217" t="s">
        <v>268</v>
      </c>
      <c r="AG372" s="158" t="s">
        <v>240</v>
      </c>
      <c r="AH372" s="300" t="s">
        <v>18</v>
      </c>
      <c r="AI372" s="315" t="s">
        <v>816</v>
      </c>
      <c r="AJ372" s="221" t="s">
        <v>817</v>
      </c>
      <c r="AK372" s="221" t="s">
        <v>818</v>
      </c>
      <c r="AL372" s="221" t="s">
        <v>819</v>
      </c>
      <c r="AM372" s="221" t="s">
        <v>820</v>
      </c>
      <c r="AN372" s="221" t="s">
        <v>821</v>
      </c>
      <c r="AO372" s="221" t="s">
        <v>822</v>
      </c>
      <c r="AP372" s="302" t="s">
        <v>19</v>
      </c>
      <c r="AQ372" s="103">
        <f>SUM(AT372,AV372,AY372,BB372,BE372,BH372,BK372)</f>
        <v>1280</v>
      </c>
      <c r="AR372" s="197">
        <f>SUM(AT372,AW372,AZ372,BC372,BF372,BI372,BL372)</f>
        <v>0</v>
      </c>
      <c r="AS372" s="195">
        <f>AQ372-AR372</f>
        <v>1280</v>
      </c>
      <c r="AT372" s="311"/>
      <c r="AU372" s="244"/>
      <c r="AV372" s="159">
        <v>1280</v>
      </c>
      <c r="AW372" s="311"/>
      <c r="AX372" s="194">
        <f>AV372-AW372</f>
        <v>1280</v>
      </c>
      <c r="AY372" s="160">
        <v>0</v>
      </c>
      <c r="AZ372" s="311"/>
      <c r="BA372" s="194">
        <f>AY372-AZ372</f>
        <v>0</v>
      </c>
      <c r="BB372" s="159">
        <v>0</v>
      </c>
      <c r="BC372" s="311"/>
      <c r="BD372" s="194">
        <f>BB372-BC372</f>
        <v>0</v>
      </c>
      <c r="BE372" s="159">
        <v>0</v>
      </c>
      <c r="BF372" s="311"/>
      <c r="BG372" s="194">
        <f>BE372-BF372</f>
        <v>0</v>
      </c>
      <c r="BH372" s="159">
        <v>0</v>
      </c>
      <c r="BI372" s="311"/>
      <c r="BJ372" s="194">
        <f>BH372-BI372</f>
        <v>0</v>
      </c>
      <c r="BK372" s="159">
        <v>0</v>
      </c>
      <c r="BL372" s="311"/>
      <c r="BM372" s="195">
        <f>BK372-BL372</f>
        <v>0</v>
      </c>
      <c r="BN372" s="251">
        <v>0</v>
      </c>
      <c r="BO372" s="360"/>
      <c r="BP372" s="360"/>
      <c r="BQ372" s="360"/>
      <c r="BR372" s="249" t="str">
        <f>AG372 &amp; BN372</f>
        <v>Прибыль направляемая на инвестиции0</v>
      </c>
      <c r="BS372" s="360"/>
      <c r="BT372" s="360"/>
      <c r="BU372" s="360"/>
      <c r="BV372" s="360"/>
      <c r="BW372" s="360"/>
      <c r="BX372" s="249" t="str">
        <f>AG372&amp;AH372</f>
        <v>Прибыль направляемая на инвестициида</v>
      </c>
      <c r="BY372" s="250"/>
    </row>
    <row r="373" spans="3:77" ht="15" customHeight="1">
      <c r="C373" s="307"/>
      <c r="D373" s="381"/>
      <c r="E373" s="384"/>
      <c r="F373" s="387"/>
      <c r="G373" s="390"/>
      <c r="H373" s="393"/>
      <c r="I373" s="396"/>
      <c r="J373" s="396"/>
      <c r="K373" s="399"/>
      <c r="L373" s="402"/>
      <c r="M373" s="366"/>
      <c r="N373" s="370"/>
      <c r="O373" s="373"/>
      <c r="P373" s="376"/>
      <c r="Q373" s="379"/>
      <c r="R373" s="364"/>
      <c r="S373" s="364"/>
      <c r="T373" s="364"/>
      <c r="U373" s="364"/>
      <c r="V373" s="364"/>
      <c r="W373" s="364"/>
      <c r="X373" s="364"/>
      <c r="Y373" s="364"/>
      <c r="Z373" s="364"/>
      <c r="AA373" s="364"/>
      <c r="AB373" s="364"/>
      <c r="AC373" s="364"/>
      <c r="AD373" s="364"/>
      <c r="AE373" s="279" t="s">
        <v>383</v>
      </c>
      <c r="AF373" s="203"/>
      <c r="AG373" s="223" t="s">
        <v>24</v>
      </c>
      <c r="AH373" s="223"/>
      <c r="AI373" s="223"/>
      <c r="AJ373" s="223"/>
      <c r="AK373" s="223"/>
      <c r="AL373" s="223"/>
      <c r="AM373" s="223"/>
      <c r="AN373" s="223"/>
      <c r="AO373" s="223"/>
      <c r="AP373" s="168"/>
      <c r="AQ373" s="169"/>
      <c r="AR373" s="169"/>
      <c r="AS373" s="169"/>
      <c r="AT373" s="169"/>
      <c r="AU373" s="169"/>
      <c r="AV373" s="169"/>
      <c r="AW373" s="169"/>
      <c r="AX373" s="169"/>
      <c r="AY373" s="169"/>
      <c r="AZ373" s="169"/>
      <c r="BA373" s="169"/>
      <c r="BB373" s="169"/>
      <c r="BC373" s="169"/>
      <c r="BD373" s="169"/>
      <c r="BE373" s="169"/>
      <c r="BF373" s="169"/>
      <c r="BG373" s="169"/>
      <c r="BH373" s="169"/>
      <c r="BI373" s="169"/>
      <c r="BJ373" s="169"/>
      <c r="BK373" s="169"/>
      <c r="BL373" s="169"/>
      <c r="BM373" s="170"/>
      <c r="BN373" s="251"/>
      <c r="BO373" s="360"/>
      <c r="BP373" s="360"/>
      <c r="BQ373" s="360"/>
      <c r="BR373" s="250"/>
      <c r="BS373" s="360"/>
      <c r="BT373" s="360"/>
      <c r="BU373" s="360"/>
      <c r="BV373" s="360"/>
      <c r="BW373" s="360"/>
      <c r="BX373" s="250"/>
    </row>
    <row r="374" spans="3:77" ht="15" customHeight="1" thickBot="1">
      <c r="C374" s="308"/>
      <c r="D374" s="382"/>
      <c r="E374" s="385"/>
      <c r="F374" s="388"/>
      <c r="G374" s="391"/>
      <c r="H374" s="394"/>
      <c r="I374" s="397"/>
      <c r="J374" s="397"/>
      <c r="K374" s="400"/>
      <c r="L374" s="403"/>
      <c r="M374" s="367"/>
      <c r="N374" s="280" t="s">
        <v>384</v>
      </c>
      <c r="O374" s="212"/>
      <c r="P374" s="361" t="s">
        <v>154</v>
      </c>
      <c r="Q374" s="361"/>
      <c r="R374" s="171"/>
      <c r="S374" s="171"/>
      <c r="T374" s="166"/>
      <c r="U374" s="166"/>
      <c r="V374" s="166"/>
      <c r="W374" s="166"/>
      <c r="X374" s="166"/>
      <c r="Y374" s="166"/>
      <c r="Z374" s="166"/>
      <c r="AA374" s="166"/>
      <c r="AB374" s="166"/>
      <c r="AC374" s="166"/>
      <c r="AD374" s="166"/>
      <c r="AE374" s="166"/>
      <c r="AF374" s="166"/>
      <c r="AG374" s="166"/>
      <c r="AH374" s="166"/>
      <c r="AI374" s="166"/>
      <c r="AJ374" s="166"/>
      <c r="AK374" s="166"/>
      <c r="AL374" s="166"/>
      <c r="AM374" s="166"/>
      <c r="AN374" s="166"/>
      <c r="AO374" s="166"/>
      <c r="AP374" s="166"/>
      <c r="AQ374" s="166"/>
      <c r="AR374" s="166"/>
      <c r="AS374" s="166"/>
      <c r="AT374" s="166"/>
      <c r="AU374" s="166"/>
      <c r="AV374" s="166"/>
      <c r="AW374" s="166"/>
      <c r="AX374" s="166"/>
      <c r="AY374" s="166"/>
      <c r="AZ374" s="166"/>
      <c r="BA374" s="166"/>
      <c r="BB374" s="166"/>
      <c r="BC374" s="166"/>
      <c r="BD374" s="166"/>
      <c r="BE374" s="166"/>
      <c r="BF374" s="166"/>
      <c r="BG374" s="166"/>
      <c r="BH374" s="166"/>
      <c r="BI374" s="166"/>
      <c r="BJ374" s="166"/>
      <c r="BK374" s="166"/>
      <c r="BL374" s="166"/>
      <c r="BM374" s="167"/>
      <c r="BN374" s="251"/>
      <c r="BO374" s="250"/>
      <c r="BP374" s="250"/>
      <c r="BQ374" s="250"/>
      <c r="BR374" s="250"/>
      <c r="BS374" s="250"/>
      <c r="BT374" s="250"/>
      <c r="BX374" s="250"/>
    </row>
    <row r="375" spans="3:77" ht="11.25" customHeight="1">
      <c r="C375" s="97" t="s">
        <v>827</v>
      </c>
      <c r="D375" s="380" t="s">
        <v>362</v>
      </c>
      <c r="E375" s="383" t="s">
        <v>199</v>
      </c>
      <c r="F375" s="386" t="s">
        <v>210</v>
      </c>
      <c r="G375" s="389" t="s">
        <v>918</v>
      </c>
      <c r="H375" s="392" t="s">
        <v>766</v>
      </c>
      <c r="I375" s="395" t="s">
        <v>766</v>
      </c>
      <c r="J375" s="395" t="s">
        <v>767</v>
      </c>
      <c r="K375" s="398">
        <v>3</v>
      </c>
      <c r="L375" s="401" t="s">
        <v>5</v>
      </c>
      <c r="M375" s="365">
        <v>0</v>
      </c>
      <c r="N375" s="163"/>
      <c r="O375" s="161"/>
      <c r="P375" s="161"/>
      <c r="Q375" s="161"/>
      <c r="R375" s="161"/>
      <c r="S375" s="161"/>
      <c r="T375" s="161"/>
      <c r="U375" s="161"/>
      <c r="V375" s="161"/>
      <c r="W375" s="161"/>
      <c r="X375" s="161"/>
      <c r="Y375" s="161"/>
      <c r="Z375" s="161"/>
      <c r="AA375" s="161"/>
      <c r="AB375" s="161"/>
      <c r="AC375" s="161"/>
      <c r="AD375" s="161"/>
      <c r="AE375" s="161"/>
      <c r="AF375" s="161"/>
      <c r="AG375" s="161"/>
      <c r="AH375" s="161"/>
      <c r="AI375" s="161"/>
      <c r="AJ375" s="161"/>
      <c r="AK375" s="161"/>
      <c r="AL375" s="161"/>
      <c r="AM375" s="161"/>
      <c r="AN375" s="161"/>
      <c r="AO375" s="161"/>
      <c r="AP375" s="161"/>
      <c r="AQ375" s="161"/>
      <c r="AR375" s="161"/>
      <c r="AS375" s="161"/>
      <c r="AT375" s="161"/>
      <c r="AU375" s="161"/>
      <c r="AV375" s="161"/>
      <c r="AW375" s="161"/>
      <c r="AX375" s="161"/>
      <c r="AY375" s="161"/>
      <c r="AZ375" s="161"/>
      <c r="BA375" s="161"/>
      <c r="BB375" s="161"/>
      <c r="BC375" s="161"/>
      <c r="BD375" s="161"/>
      <c r="BE375" s="161"/>
      <c r="BF375" s="161"/>
      <c r="BG375" s="161"/>
      <c r="BH375" s="161"/>
      <c r="BI375" s="161"/>
      <c r="BJ375" s="161"/>
      <c r="BK375" s="161"/>
      <c r="BL375" s="161"/>
      <c r="BM375" s="162"/>
      <c r="BN375" s="251"/>
      <c r="BO375" s="250"/>
      <c r="BP375" s="250"/>
      <c r="BQ375" s="250"/>
      <c r="BR375" s="250"/>
      <c r="BS375" s="250"/>
      <c r="BT375" s="250"/>
      <c r="BX375" s="250"/>
    </row>
    <row r="376" spans="3:77" ht="11.25" customHeight="1">
      <c r="C376" s="307"/>
      <c r="D376" s="381"/>
      <c r="E376" s="384"/>
      <c r="F376" s="387"/>
      <c r="G376" s="390"/>
      <c r="H376" s="393"/>
      <c r="I376" s="396"/>
      <c r="J376" s="396"/>
      <c r="K376" s="399"/>
      <c r="L376" s="402"/>
      <c r="M376" s="366"/>
      <c r="N376" s="368"/>
      <c r="O376" s="371">
        <v>1</v>
      </c>
      <c r="P376" s="374" t="s">
        <v>904</v>
      </c>
      <c r="Q376" s="377"/>
      <c r="R376" s="362" t="s">
        <v>154</v>
      </c>
      <c r="S376" s="362" t="s">
        <v>154</v>
      </c>
      <c r="T376" s="362" t="s">
        <v>154</v>
      </c>
      <c r="U376" s="362" t="s">
        <v>154</v>
      </c>
      <c r="V376" s="362" t="s">
        <v>154</v>
      </c>
      <c r="W376" s="362" t="s">
        <v>154</v>
      </c>
      <c r="X376" s="362" t="s">
        <v>154</v>
      </c>
      <c r="Y376" s="362" t="s">
        <v>154</v>
      </c>
      <c r="Z376" s="362" t="s">
        <v>154</v>
      </c>
      <c r="AA376" s="362" t="s">
        <v>154</v>
      </c>
      <c r="AB376" s="362" t="s">
        <v>154</v>
      </c>
      <c r="AC376" s="362" t="s">
        <v>154</v>
      </c>
      <c r="AD376" s="362" t="s">
        <v>154</v>
      </c>
      <c r="AE376" s="209"/>
      <c r="AF376" s="220">
        <v>0</v>
      </c>
      <c r="AG376" s="219" t="s">
        <v>308</v>
      </c>
      <c r="AH376" s="219"/>
      <c r="AI376" s="219"/>
      <c r="AJ376" s="219"/>
      <c r="AK376" s="219"/>
      <c r="AL376" s="219"/>
      <c r="AM376" s="219"/>
      <c r="AN376" s="219"/>
      <c r="AO376" s="219"/>
      <c r="AP376" s="164"/>
      <c r="AQ376" s="164"/>
      <c r="AR376" s="164"/>
      <c r="AS376" s="164"/>
      <c r="AT376" s="164"/>
      <c r="AU376" s="164"/>
      <c r="AV376" s="164"/>
      <c r="AW376" s="164"/>
      <c r="AX376" s="164"/>
      <c r="AY376" s="164"/>
      <c r="AZ376" s="164"/>
      <c r="BA376" s="164"/>
      <c r="BB376" s="164"/>
      <c r="BC376" s="164"/>
      <c r="BD376" s="164"/>
      <c r="BE376" s="164"/>
      <c r="BF376" s="164"/>
      <c r="BG376" s="164"/>
      <c r="BH376" s="164"/>
      <c r="BI376" s="164"/>
      <c r="BJ376" s="164"/>
      <c r="BK376" s="164"/>
      <c r="BL376" s="164"/>
      <c r="BM376" s="165"/>
      <c r="BN376" s="251"/>
      <c r="BO376" s="360" t="s">
        <v>837</v>
      </c>
      <c r="BP376" s="360" t="s">
        <v>837</v>
      </c>
      <c r="BQ376" s="360" t="s">
        <v>837</v>
      </c>
      <c r="BR376" s="250"/>
      <c r="BS376" s="360" t="s">
        <v>837</v>
      </c>
      <c r="BT376" s="360" t="s">
        <v>837</v>
      </c>
      <c r="BU376" s="360" t="s">
        <v>837</v>
      </c>
      <c r="BV376" s="360" t="s">
        <v>837</v>
      </c>
      <c r="BW376" s="360" t="s">
        <v>837</v>
      </c>
      <c r="BX376" s="250"/>
    </row>
    <row r="377" spans="3:77" ht="45">
      <c r="C377" s="307"/>
      <c r="D377" s="381"/>
      <c r="E377" s="384"/>
      <c r="F377" s="387"/>
      <c r="G377" s="390"/>
      <c r="H377" s="393"/>
      <c r="I377" s="396"/>
      <c r="J377" s="396"/>
      <c r="K377" s="399"/>
      <c r="L377" s="402"/>
      <c r="M377" s="366"/>
      <c r="N377" s="369"/>
      <c r="O377" s="372"/>
      <c r="P377" s="375"/>
      <c r="Q377" s="378"/>
      <c r="R377" s="363"/>
      <c r="S377" s="363"/>
      <c r="T377" s="363"/>
      <c r="U377" s="363"/>
      <c r="V377" s="363"/>
      <c r="W377" s="363"/>
      <c r="X377" s="363"/>
      <c r="Y377" s="363"/>
      <c r="Z377" s="363"/>
      <c r="AA377" s="363"/>
      <c r="AB377" s="363"/>
      <c r="AC377" s="363"/>
      <c r="AD377" s="363"/>
      <c r="AE377" s="193"/>
      <c r="AF377" s="217" t="s">
        <v>268</v>
      </c>
      <c r="AG377" s="158" t="s">
        <v>226</v>
      </c>
      <c r="AH377" s="300" t="s">
        <v>18</v>
      </c>
      <c r="AI377" s="315" t="s">
        <v>816</v>
      </c>
      <c r="AJ377" s="221" t="s">
        <v>817</v>
      </c>
      <c r="AK377" s="221" t="s">
        <v>818</v>
      </c>
      <c r="AL377" s="221" t="s">
        <v>819</v>
      </c>
      <c r="AM377" s="221" t="s">
        <v>820</v>
      </c>
      <c r="AN377" s="221" t="s">
        <v>821</v>
      </c>
      <c r="AO377" s="221" t="s">
        <v>822</v>
      </c>
      <c r="AP377" s="302" t="s">
        <v>19</v>
      </c>
      <c r="AQ377" s="103">
        <f>SUM(AT377,AV377,AY377,BB377,BE377,BH377,BK377)</f>
        <v>5000</v>
      </c>
      <c r="AR377" s="197">
        <f>SUM(AT377,AW377,AZ377,BC377,BF377,BI377,BL377)</f>
        <v>0</v>
      </c>
      <c r="AS377" s="195">
        <f>AQ377-AR377</f>
        <v>5000</v>
      </c>
      <c r="AT377" s="311"/>
      <c r="AU377" s="244"/>
      <c r="AV377" s="159">
        <v>0</v>
      </c>
      <c r="AW377" s="311"/>
      <c r="AX377" s="194">
        <f>AV377-AW377</f>
        <v>0</v>
      </c>
      <c r="AY377" s="160">
        <v>2500</v>
      </c>
      <c r="AZ377" s="311"/>
      <c r="BA377" s="194">
        <f>AY377-AZ377</f>
        <v>2500</v>
      </c>
      <c r="BB377" s="159">
        <v>2500</v>
      </c>
      <c r="BC377" s="311"/>
      <c r="BD377" s="194">
        <f>BB377-BC377</f>
        <v>2500</v>
      </c>
      <c r="BE377" s="159">
        <v>0</v>
      </c>
      <c r="BF377" s="311"/>
      <c r="BG377" s="194">
        <f>BE377-BF377</f>
        <v>0</v>
      </c>
      <c r="BH377" s="159">
        <v>0</v>
      </c>
      <c r="BI377" s="311"/>
      <c r="BJ377" s="194">
        <f>BH377-BI377</f>
        <v>0</v>
      </c>
      <c r="BK377" s="159">
        <v>0</v>
      </c>
      <c r="BL377" s="311"/>
      <c r="BM377" s="195">
        <f>BK377-BL377</f>
        <v>0</v>
      </c>
      <c r="BN377" s="251">
        <v>0</v>
      </c>
      <c r="BO377" s="360"/>
      <c r="BP377" s="360"/>
      <c r="BQ377" s="360"/>
      <c r="BR377" s="249" t="str">
        <f>AG377 &amp; BN377</f>
        <v>Кредиты0</v>
      </c>
      <c r="BS377" s="360"/>
      <c r="BT377" s="360"/>
      <c r="BU377" s="360"/>
      <c r="BV377" s="360"/>
      <c r="BW377" s="360"/>
      <c r="BX377" s="249" t="str">
        <f>AG377&amp;AH377</f>
        <v>Кредитыда</v>
      </c>
      <c r="BY377" s="250"/>
    </row>
    <row r="378" spans="3:77" ht="45">
      <c r="C378" s="97"/>
      <c r="D378" s="381"/>
      <c r="E378" s="384"/>
      <c r="F378" s="387"/>
      <c r="G378" s="390"/>
      <c r="H378" s="393"/>
      <c r="I378" s="396"/>
      <c r="J378" s="396"/>
      <c r="K378" s="399"/>
      <c r="L378" s="402"/>
      <c r="M378" s="366"/>
      <c r="N378" s="369"/>
      <c r="O378" s="372"/>
      <c r="P378" s="375"/>
      <c r="Q378" s="378"/>
      <c r="R378" s="363"/>
      <c r="S378" s="363"/>
      <c r="T378" s="363"/>
      <c r="U378" s="363"/>
      <c r="V378" s="363"/>
      <c r="W378" s="363"/>
      <c r="X378" s="363"/>
      <c r="Y378" s="363"/>
      <c r="Z378" s="363"/>
      <c r="AA378" s="363"/>
      <c r="AB378" s="363"/>
      <c r="AC378" s="363"/>
      <c r="AD378" s="363"/>
      <c r="AE378" s="324" t="s">
        <v>827</v>
      </c>
      <c r="AF378" s="217" t="s">
        <v>118</v>
      </c>
      <c r="AG378" s="196" t="s">
        <v>240</v>
      </c>
      <c r="AH378" s="302" t="s">
        <v>18</v>
      </c>
      <c r="AI378" s="315" t="s">
        <v>816</v>
      </c>
      <c r="AJ378" s="221" t="s">
        <v>817</v>
      </c>
      <c r="AK378" s="221" t="s">
        <v>818</v>
      </c>
      <c r="AL378" s="221" t="s">
        <v>819</v>
      </c>
      <c r="AM378" s="221" t="s">
        <v>820</v>
      </c>
      <c r="AN378" s="221" t="s">
        <v>821</v>
      </c>
      <c r="AO378" s="221" t="s">
        <v>822</v>
      </c>
      <c r="AP378" s="302" t="s">
        <v>19</v>
      </c>
      <c r="AQ378" s="195">
        <f>SUM(AT378,AV378,AY378,BB378,BE378,BH378,BK378)</f>
        <v>2500</v>
      </c>
      <c r="AR378" s="197">
        <f>SUM(AT378,AW378,AZ378,BC378,BF378,BI378,BL378)</f>
        <v>0</v>
      </c>
      <c r="AS378" s="195">
        <f>AQ378-AR378</f>
        <v>2500</v>
      </c>
      <c r="AT378" s="314"/>
      <c r="AU378" s="241"/>
      <c r="AV378" s="198"/>
      <c r="AW378" s="312"/>
      <c r="AX378" s="199">
        <f>AV378-AW378</f>
        <v>0</v>
      </c>
      <c r="AY378" s="173"/>
      <c r="AZ378" s="312"/>
      <c r="BA378" s="199">
        <f>AY378-AZ378</f>
        <v>0</v>
      </c>
      <c r="BB378" s="198"/>
      <c r="BC378" s="312"/>
      <c r="BD378" s="199">
        <f>BB378-BC378</f>
        <v>0</v>
      </c>
      <c r="BE378" s="198">
        <v>2500</v>
      </c>
      <c r="BF378" s="312"/>
      <c r="BG378" s="199">
        <f>BE378-BF378</f>
        <v>2500</v>
      </c>
      <c r="BH378" s="198">
        <v>0</v>
      </c>
      <c r="BI378" s="312"/>
      <c r="BJ378" s="199">
        <f>BH378-BI378</f>
        <v>0</v>
      </c>
      <c r="BK378" s="198">
        <v>0</v>
      </c>
      <c r="BL378" s="312"/>
      <c r="BM378" s="195">
        <f>BK378-BL378</f>
        <v>0</v>
      </c>
      <c r="BN378" s="251">
        <v>0</v>
      </c>
      <c r="BO378" s="360"/>
      <c r="BP378" s="360"/>
      <c r="BQ378" s="360"/>
      <c r="BR378" s="249" t="str">
        <f>AG378 &amp; BN378</f>
        <v>Прибыль направляемая на инвестиции0</v>
      </c>
      <c r="BS378" s="360"/>
      <c r="BT378" s="360"/>
      <c r="BU378" s="360"/>
      <c r="BV378" s="360"/>
      <c r="BW378" s="360"/>
      <c r="BX378" s="249" t="str">
        <f>AG378&amp;AH378</f>
        <v>Прибыль направляемая на инвестициида</v>
      </c>
      <c r="BY378" s="250"/>
    </row>
    <row r="379" spans="3:77" ht="15" customHeight="1">
      <c r="C379" s="307"/>
      <c r="D379" s="381"/>
      <c r="E379" s="384"/>
      <c r="F379" s="387"/>
      <c r="G379" s="390"/>
      <c r="H379" s="393"/>
      <c r="I379" s="396"/>
      <c r="J379" s="396"/>
      <c r="K379" s="399"/>
      <c r="L379" s="402"/>
      <c r="M379" s="366"/>
      <c r="N379" s="370"/>
      <c r="O379" s="373"/>
      <c r="P379" s="376"/>
      <c r="Q379" s="379"/>
      <c r="R379" s="364"/>
      <c r="S379" s="364"/>
      <c r="T379" s="364"/>
      <c r="U379" s="364"/>
      <c r="V379" s="364"/>
      <c r="W379" s="364"/>
      <c r="X379" s="364"/>
      <c r="Y379" s="364"/>
      <c r="Z379" s="364"/>
      <c r="AA379" s="364"/>
      <c r="AB379" s="364"/>
      <c r="AC379" s="364"/>
      <c r="AD379" s="364"/>
      <c r="AE379" s="279" t="s">
        <v>383</v>
      </c>
      <c r="AF379" s="203"/>
      <c r="AG379" s="223" t="s">
        <v>24</v>
      </c>
      <c r="AH379" s="223"/>
      <c r="AI379" s="223"/>
      <c r="AJ379" s="223"/>
      <c r="AK379" s="223"/>
      <c r="AL379" s="223"/>
      <c r="AM379" s="223"/>
      <c r="AN379" s="223"/>
      <c r="AO379" s="223"/>
      <c r="AP379" s="168"/>
      <c r="AQ379" s="169"/>
      <c r="AR379" s="169"/>
      <c r="AS379" s="169"/>
      <c r="AT379" s="169"/>
      <c r="AU379" s="169"/>
      <c r="AV379" s="169"/>
      <c r="AW379" s="169"/>
      <c r="AX379" s="169"/>
      <c r="AY379" s="169"/>
      <c r="AZ379" s="169"/>
      <c r="BA379" s="169"/>
      <c r="BB379" s="169"/>
      <c r="BC379" s="169"/>
      <c r="BD379" s="169"/>
      <c r="BE379" s="169"/>
      <c r="BF379" s="169"/>
      <c r="BG379" s="169"/>
      <c r="BH379" s="169"/>
      <c r="BI379" s="169"/>
      <c r="BJ379" s="169"/>
      <c r="BK379" s="169"/>
      <c r="BL379" s="169"/>
      <c r="BM379" s="170"/>
      <c r="BN379" s="251"/>
      <c r="BO379" s="360"/>
      <c r="BP379" s="360"/>
      <c r="BQ379" s="360"/>
      <c r="BR379" s="250"/>
      <c r="BS379" s="360"/>
      <c r="BT379" s="360"/>
      <c r="BU379" s="360"/>
      <c r="BV379" s="360"/>
      <c r="BW379" s="360"/>
      <c r="BX379" s="250"/>
    </row>
    <row r="380" spans="3:77" ht="15" customHeight="1" thickBot="1">
      <c r="C380" s="308"/>
      <c r="D380" s="382"/>
      <c r="E380" s="385"/>
      <c r="F380" s="388"/>
      <c r="G380" s="391"/>
      <c r="H380" s="394"/>
      <c r="I380" s="397"/>
      <c r="J380" s="397"/>
      <c r="K380" s="400"/>
      <c r="L380" s="403"/>
      <c r="M380" s="367"/>
      <c r="N380" s="280" t="s">
        <v>384</v>
      </c>
      <c r="O380" s="212"/>
      <c r="P380" s="361" t="s">
        <v>154</v>
      </c>
      <c r="Q380" s="361"/>
      <c r="R380" s="171"/>
      <c r="S380" s="171"/>
      <c r="T380" s="166"/>
      <c r="U380" s="166"/>
      <c r="V380" s="166"/>
      <c r="W380" s="166"/>
      <c r="X380" s="166"/>
      <c r="Y380" s="166"/>
      <c r="Z380" s="166"/>
      <c r="AA380" s="166"/>
      <c r="AB380" s="166"/>
      <c r="AC380" s="166"/>
      <c r="AD380" s="166"/>
      <c r="AE380" s="166"/>
      <c r="AF380" s="166"/>
      <c r="AG380" s="166"/>
      <c r="AH380" s="166"/>
      <c r="AI380" s="166"/>
      <c r="AJ380" s="166"/>
      <c r="AK380" s="166"/>
      <c r="AL380" s="166"/>
      <c r="AM380" s="166"/>
      <c r="AN380" s="166"/>
      <c r="AO380" s="166"/>
      <c r="AP380" s="166"/>
      <c r="AQ380" s="166"/>
      <c r="AR380" s="166"/>
      <c r="AS380" s="166"/>
      <c r="AT380" s="166"/>
      <c r="AU380" s="166"/>
      <c r="AV380" s="166"/>
      <c r="AW380" s="166"/>
      <c r="AX380" s="166"/>
      <c r="AY380" s="166"/>
      <c r="AZ380" s="166"/>
      <c r="BA380" s="166"/>
      <c r="BB380" s="166"/>
      <c r="BC380" s="166"/>
      <c r="BD380" s="166"/>
      <c r="BE380" s="166"/>
      <c r="BF380" s="166"/>
      <c r="BG380" s="166"/>
      <c r="BH380" s="166"/>
      <c r="BI380" s="166"/>
      <c r="BJ380" s="166"/>
      <c r="BK380" s="166"/>
      <c r="BL380" s="166"/>
      <c r="BM380" s="167"/>
      <c r="BN380" s="251"/>
      <c r="BO380" s="250"/>
      <c r="BP380" s="250"/>
      <c r="BQ380" s="250"/>
      <c r="BR380" s="250"/>
      <c r="BS380" s="250"/>
      <c r="BT380" s="250"/>
      <c r="BX380" s="250"/>
    </row>
    <row r="381" spans="3:77" ht="11.25" customHeight="1">
      <c r="C381" s="97" t="s">
        <v>827</v>
      </c>
      <c r="D381" s="380" t="s">
        <v>363</v>
      </c>
      <c r="E381" s="383" t="s">
        <v>199</v>
      </c>
      <c r="F381" s="386" t="s">
        <v>210</v>
      </c>
      <c r="G381" s="389" t="s">
        <v>919</v>
      </c>
      <c r="H381" s="392" t="s">
        <v>766</v>
      </c>
      <c r="I381" s="395" t="s">
        <v>766</v>
      </c>
      <c r="J381" s="395" t="s">
        <v>767</v>
      </c>
      <c r="K381" s="398">
        <v>4</v>
      </c>
      <c r="L381" s="401" t="s">
        <v>6</v>
      </c>
      <c r="M381" s="365">
        <v>0</v>
      </c>
      <c r="N381" s="163"/>
      <c r="O381" s="161"/>
      <c r="P381" s="161"/>
      <c r="Q381" s="161"/>
      <c r="R381" s="161"/>
      <c r="S381" s="161"/>
      <c r="T381" s="161"/>
      <c r="U381" s="161"/>
      <c r="V381" s="161"/>
      <c r="W381" s="161"/>
      <c r="X381" s="161"/>
      <c r="Y381" s="161"/>
      <c r="Z381" s="161"/>
      <c r="AA381" s="161"/>
      <c r="AB381" s="161"/>
      <c r="AC381" s="161"/>
      <c r="AD381" s="161"/>
      <c r="AE381" s="161"/>
      <c r="AF381" s="161"/>
      <c r="AG381" s="161"/>
      <c r="AH381" s="161"/>
      <c r="AI381" s="161"/>
      <c r="AJ381" s="161"/>
      <c r="AK381" s="161"/>
      <c r="AL381" s="161"/>
      <c r="AM381" s="161"/>
      <c r="AN381" s="161"/>
      <c r="AO381" s="161"/>
      <c r="AP381" s="161"/>
      <c r="AQ381" s="161"/>
      <c r="AR381" s="161"/>
      <c r="AS381" s="161"/>
      <c r="AT381" s="161"/>
      <c r="AU381" s="161"/>
      <c r="AV381" s="161"/>
      <c r="AW381" s="161"/>
      <c r="AX381" s="161"/>
      <c r="AY381" s="161"/>
      <c r="AZ381" s="161"/>
      <c r="BA381" s="161"/>
      <c r="BB381" s="161"/>
      <c r="BC381" s="161"/>
      <c r="BD381" s="161"/>
      <c r="BE381" s="161"/>
      <c r="BF381" s="161"/>
      <c r="BG381" s="161"/>
      <c r="BH381" s="161"/>
      <c r="BI381" s="161"/>
      <c r="BJ381" s="161"/>
      <c r="BK381" s="161"/>
      <c r="BL381" s="161"/>
      <c r="BM381" s="162"/>
      <c r="BN381" s="251"/>
      <c r="BO381" s="250"/>
      <c r="BP381" s="250"/>
      <c r="BQ381" s="250"/>
      <c r="BR381" s="250"/>
      <c r="BS381" s="250"/>
      <c r="BT381" s="250"/>
      <c r="BX381" s="250"/>
    </row>
    <row r="382" spans="3:77" ht="11.25" customHeight="1">
      <c r="C382" s="307"/>
      <c r="D382" s="381"/>
      <c r="E382" s="384"/>
      <c r="F382" s="387"/>
      <c r="G382" s="390"/>
      <c r="H382" s="393"/>
      <c r="I382" s="396"/>
      <c r="J382" s="396"/>
      <c r="K382" s="399"/>
      <c r="L382" s="402"/>
      <c r="M382" s="366"/>
      <c r="N382" s="368"/>
      <c r="O382" s="371">
        <v>1</v>
      </c>
      <c r="P382" s="374" t="s">
        <v>904</v>
      </c>
      <c r="Q382" s="377"/>
      <c r="R382" s="362" t="s">
        <v>154</v>
      </c>
      <c r="S382" s="362" t="s">
        <v>154</v>
      </c>
      <c r="T382" s="362" t="s">
        <v>154</v>
      </c>
      <c r="U382" s="362" t="s">
        <v>154</v>
      </c>
      <c r="V382" s="362" t="s">
        <v>154</v>
      </c>
      <c r="W382" s="362" t="s">
        <v>154</v>
      </c>
      <c r="X382" s="362" t="s">
        <v>154</v>
      </c>
      <c r="Y382" s="362" t="s">
        <v>154</v>
      </c>
      <c r="Z382" s="362" t="s">
        <v>154</v>
      </c>
      <c r="AA382" s="362" t="s">
        <v>154</v>
      </c>
      <c r="AB382" s="362" t="s">
        <v>154</v>
      </c>
      <c r="AC382" s="362" t="s">
        <v>154</v>
      </c>
      <c r="AD382" s="362" t="s">
        <v>154</v>
      </c>
      <c r="AE382" s="209"/>
      <c r="AF382" s="220">
        <v>0</v>
      </c>
      <c r="AG382" s="219" t="s">
        <v>308</v>
      </c>
      <c r="AH382" s="219"/>
      <c r="AI382" s="219"/>
      <c r="AJ382" s="219"/>
      <c r="AK382" s="219"/>
      <c r="AL382" s="219"/>
      <c r="AM382" s="219"/>
      <c r="AN382" s="219"/>
      <c r="AO382" s="219"/>
      <c r="AP382" s="164"/>
      <c r="AQ382" s="164"/>
      <c r="AR382" s="164"/>
      <c r="AS382" s="164"/>
      <c r="AT382" s="164"/>
      <c r="AU382" s="164"/>
      <c r="AV382" s="164"/>
      <c r="AW382" s="164"/>
      <c r="AX382" s="164"/>
      <c r="AY382" s="164"/>
      <c r="AZ382" s="164"/>
      <c r="BA382" s="164"/>
      <c r="BB382" s="164"/>
      <c r="BC382" s="164"/>
      <c r="BD382" s="164"/>
      <c r="BE382" s="164"/>
      <c r="BF382" s="164"/>
      <c r="BG382" s="164"/>
      <c r="BH382" s="164"/>
      <c r="BI382" s="164"/>
      <c r="BJ382" s="164"/>
      <c r="BK382" s="164"/>
      <c r="BL382" s="164"/>
      <c r="BM382" s="165"/>
      <c r="BN382" s="251"/>
      <c r="BO382" s="360" t="s">
        <v>837</v>
      </c>
      <c r="BP382" s="360" t="s">
        <v>837</v>
      </c>
      <c r="BQ382" s="360" t="s">
        <v>837</v>
      </c>
      <c r="BR382" s="250"/>
      <c r="BS382" s="360" t="s">
        <v>837</v>
      </c>
      <c r="BT382" s="360" t="s">
        <v>837</v>
      </c>
      <c r="BU382" s="360" t="s">
        <v>837</v>
      </c>
      <c r="BV382" s="360" t="s">
        <v>837</v>
      </c>
      <c r="BW382" s="360" t="s">
        <v>837</v>
      </c>
      <c r="BX382" s="250"/>
    </row>
    <row r="383" spans="3:77" ht="45">
      <c r="C383" s="307"/>
      <c r="D383" s="381"/>
      <c r="E383" s="384"/>
      <c r="F383" s="387"/>
      <c r="G383" s="390"/>
      <c r="H383" s="393"/>
      <c r="I383" s="396"/>
      <c r="J383" s="396"/>
      <c r="K383" s="399"/>
      <c r="L383" s="402"/>
      <c r="M383" s="366"/>
      <c r="N383" s="369"/>
      <c r="O383" s="372"/>
      <c r="P383" s="375"/>
      <c r="Q383" s="378"/>
      <c r="R383" s="363"/>
      <c r="S383" s="363"/>
      <c r="T383" s="363"/>
      <c r="U383" s="363"/>
      <c r="V383" s="363"/>
      <c r="W383" s="363"/>
      <c r="X383" s="363"/>
      <c r="Y383" s="363"/>
      <c r="Z383" s="363"/>
      <c r="AA383" s="363"/>
      <c r="AB383" s="363"/>
      <c r="AC383" s="363"/>
      <c r="AD383" s="363"/>
      <c r="AE383" s="193"/>
      <c r="AF383" s="217" t="s">
        <v>268</v>
      </c>
      <c r="AG383" s="158" t="s">
        <v>226</v>
      </c>
      <c r="AH383" s="300" t="s">
        <v>18</v>
      </c>
      <c r="AI383" s="315" t="s">
        <v>816</v>
      </c>
      <c r="AJ383" s="221" t="s">
        <v>817</v>
      </c>
      <c r="AK383" s="221" t="s">
        <v>818</v>
      </c>
      <c r="AL383" s="221" t="s">
        <v>819</v>
      </c>
      <c r="AM383" s="221" t="s">
        <v>820</v>
      </c>
      <c r="AN383" s="221" t="s">
        <v>821</v>
      </c>
      <c r="AO383" s="221" t="s">
        <v>822</v>
      </c>
      <c r="AP383" s="302" t="s">
        <v>19</v>
      </c>
      <c r="AQ383" s="103">
        <f>SUM(AT383,AV383,AY383,BB383,BE383,BH383,BK383)</f>
        <v>3700</v>
      </c>
      <c r="AR383" s="197">
        <f>SUM(AT383,AW383,AZ383,BC383,BF383,BI383,BL383)</f>
        <v>0</v>
      </c>
      <c r="AS383" s="195">
        <f>AQ383-AR383</f>
        <v>3700</v>
      </c>
      <c r="AT383" s="311"/>
      <c r="AU383" s="244"/>
      <c r="AV383" s="159">
        <v>0</v>
      </c>
      <c r="AW383" s="311"/>
      <c r="AX383" s="194">
        <f>AV383-AW383</f>
        <v>0</v>
      </c>
      <c r="AY383" s="160">
        <v>3700</v>
      </c>
      <c r="AZ383" s="311"/>
      <c r="BA383" s="194">
        <f>AY383-AZ383</f>
        <v>3700</v>
      </c>
      <c r="BB383" s="159">
        <v>0</v>
      </c>
      <c r="BC383" s="311"/>
      <c r="BD383" s="194">
        <f>BB383-BC383</f>
        <v>0</v>
      </c>
      <c r="BE383" s="159">
        <v>0</v>
      </c>
      <c r="BF383" s="311"/>
      <c r="BG383" s="194">
        <f>BE383-BF383</f>
        <v>0</v>
      </c>
      <c r="BH383" s="159">
        <v>0</v>
      </c>
      <c r="BI383" s="311"/>
      <c r="BJ383" s="194">
        <f>BH383-BI383</f>
        <v>0</v>
      </c>
      <c r="BK383" s="159">
        <v>0</v>
      </c>
      <c r="BL383" s="311"/>
      <c r="BM383" s="195">
        <f>BK383-BL383</f>
        <v>0</v>
      </c>
      <c r="BN383" s="251">
        <v>0</v>
      </c>
      <c r="BO383" s="360"/>
      <c r="BP383" s="360"/>
      <c r="BQ383" s="360"/>
      <c r="BR383" s="249" t="str">
        <f>AG383 &amp; BN383</f>
        <v>Кредиты0</v>
      </c>
      <c r="BS383" s="360"/>
      <c r="BT383" s="360"/>
      <c r="BU383" s="360"/>
      <c r="BV383" s="360"/>
      <c r="BW383" s="360"/>
      <c r="BX383" s="249" t="str">
        <f>AG383&amp;AH383</f>
        <v>Кредитыда</v>
      </c>
      <c r="BY383" s="250"/>
    </row>
    <row r="384" spans="3:77" ht="45">
      <c r="C384" s="97"/>
      <c r="D384" s="381"/>
      <c r="E384" s="384"/>
      <c r="F384" s="387"/>
      <c r="G384" s="390"/>
      <c r="H384" s="393"/>
      <c r="I384" s="396"/>
      <c r="J384" s="396"/>
      <c r="K384" s="399"/>
      <c r="L384" s="402"/>
      <c r="M384" s="366"/>
      <c r="N384" s="369"/>
      <c r="O384" s="372"/>
      <c r="P384" s="375"/>
      <c r="Q384" s="378"/>
      <c r="R384" s="363"/>
      <c r="S384" s="363"/>
      <c r="T384" s="363"/>
      <c r="U384" s="363"/>
      <c r="V384" s="363"/>
      <c r="W384" s="363"/>
      <c r="X384" s="363"/>
      <c r="Y384" s="363"/>
      <c r="Z384" s="363"/>
      <c r="AA384" s="363"/>
      <c r="AB384" s="363"/>
      <c r="AC384" s="363"/>
      <c r="AD384" s="363"/>
      <c r="AE384" s="324" t="s">
        <v>827</v>
      </c>
      <c r="AF384" s="217" t="s">
        <v>118</v>
      </c>
      <c r="AG384" s="196" t="s">
        <v>221</v>
      </c>
      <c r="AH384" s="302" t="s">
        <v>18</v>
      </c>
      <c r="AI384" s="315" t="s">
        <v>816</v>
      </c>
      <c r="AJ384" s="221" t="s">
        <v>817</v>
      </c>
      <c r="AK384" s="221" t="s">
        <v>818</v>
      </c>
      <c r="AL384" s="221" t="s">
        <v>819</v>
      </c>
      <c r="AM384" s="221" t="s">
        <v>820</v>
      </c>
      <c r="AN384" s="221" t="s">
        <v>821</v>
      </c>
      <c r="AO384" s="221" t="s">
        <v>822</v>
      </c>
      <c r="AP384" s="302" t="s">
        <v>19</v>
      </c>
      <c r="AQ384" s="195">
        <f>SUM(AT384,AV384,AY384,BB384,BE384,BH384,BK384)</f>
        <v>3700</v>
      </c>
      <c r="AR384" s="197">
        <f>SUM(AT384,AW384,AZ384,BC384,BF384,BI384,BL384)</f>
        <v>0</v>
      </c>
      <c r="AS384" s="195">
        <f>AQ384-AR384</f>
        <v>3700</v>
      </c>
      <c r="AT384" s="314"/>
      <c r="AU384" s="241"/>
      <c r="AV384" s="198"/>
      <c r="AW384" s="312"/>
      <c r="AX384" s="199">
        <f>AV384-AW384</f>
        <v>0</v>
      </c>
      <c r="AY384" s="173"/>
      <c r="AZ384" s="312"/>
      <c r="BA384" s="199">
        <f>AY384-AZ384</f>
        <v>0</v>
      </c>
      <c r="BB384" s="198"/>
      <c r="BC384" s="312"/>
      <c r="BD384" s="199">
        <f>BB384-BC384</f>
        <v>0</v>
      </c>
      <c r="BE384" s="198"/>
      <c r="BF384" s="312"/>
      <c r="BG384" s="199">
        <f>BE384-BF384</f>
        <v>0</v>
      </c>
      <c r="BH384" s="198">
        <v>3700</v>
      </c>
      <c r="BI384" s="312"/>
      <c r="BJ384" s="199">
        <f>BH384-BI384</f>
        <v>3700</v>
      </c>
      <c r="BK384" s="198">
        <v>0</v>
      </c>
      <c r="BL384" s="312"/>
      <c r="BM384" s="195">
        <f>BK384-BL384</f>
        <v>0</v>
      </c>
      <c r="BN384" s="251">
        <v>0</v>
      </c>
      <c r="BO384" s="360"/>
      <c r="BP384" s="360"/>
      <c r="BQ384" s="360"/>
      <c r="BR384" s="249" t="str">
        <f>AG384 &amp; BN384</f>
        <v>Амортизационные отчисления0</v>
      </c>
      <c r="BS384" s="360"/>
      <c r="BT384" s="360"/>
      <c r="BU384" s="360"/>
      <c r="BV384" s="360"/>
      <c r="BW384" s="360"/>
      <c r="BX384" s="249" t="str">
        <f>AG384&amp;AH384</f>
        <v>Амортизационные отчисленияда</v>
      </c>
      <c r="BY384" s="250"/>
    </row>
    <row r="385" spans="3:77" ht="15" customHeight="1">
      <c r="C385" s="307"/>
      <c r="D385" s="381"/>
      <c r="E385" s="384"/>
      <c r="F385" s="387"/>
      <c r="G385" s="390"/>
      <c r="H385" s="393"/>
      <c r="I385" s="396"/>
      <c r="J385" s="396"/>
      <c r="K385" s="399"/>
      <c r="L385" s="402"/>
      <c r="M385" s="366"/>
      <c r="N385" s="370"/>
      <c r="O385" s="373"/>
      <c r="P385" s="376"/>
      <c r="Q385" s="379"/>
      <c r="R385" s="364"/>
      <c r="S385" s="364"/>
      <c r="T385" s="364"/>
      <c r="U385" s="364"/>
      <c r="V385" s="364"/>
      <c r="W385" s="364"/>
      <c r="X385" s="364"/>
      <c r="Y385" s="364"/>
      <c r="Z385" s="364"/>
      <c r="AA385" s="364"/>
      <c r="AB385" s="364"/>
      <c r="AC385" s="364"/>
      <c r="AD385" s="364"/>
      <c r="AE385" s="279" t="s">
        <v>383</v>
      </c>
      <c r="AF385" s="203"/>
      <c r="AG385" s="223" t="s">
        <v>24</v>
      </c>
      <c r="AH385" s="223"/>
      <c r="AI385" s="223"/>
      <c r="AJ385" s="223"/>
      <c r="AK385" s="223"/>
      <c r="AL385" s="223"/>
      <c r="AM385" s="223"/>
      <c r="AN385" s="223"/>
      <c r="AO385" s="223"/>
      <c r="AP385" s="168"/>
      <c r="AQ385" s="169"/>
      <c r="AR385" s="169"/>
      <c r="AS385" s="169"/>
      <c r="AT385" s="169"/>
      <c r="AU385" s="169"/>
      <c r="AV385" s="169"/>
      <c r="AW385" s="169"/>
      <c r="AX385" s="169"/>
      <c r="AY385" s="169"/>
      <c r="AZ385" s="169"/>
      <c r="BA385" s="169"/>
      <c r="BB385" s="169"/>
      <c r="BC385" s="169"/>
      <c r="BD385" s="169"/>
      <c r="BE385" s="169"/>
      <c r="BF385" s="169"/>
      <c r="BG385" s="169"/>
      <c r="BH385" s="169"/>
      <c r="BI385" s="169"/>
      <c r="BJ385" s="169"/>
      <c r="BK385" s="169"/>
      <c r="BL385" s="169"/>
      <c r="BM385" s="170"/>
      <c r="BN385" s="251"/>
      <c r="BO385" s="360"/>
      <c r="BP385" s="360"/>
      <c r="BQ385" s="360"/>
      <c r="BR385" s="250"/>
      <c r="BS385" s="360"/>
      <c r="BT385" s="360"/>
      <c r="BU385" s="360"/>
      <c r="BV385" s="360"/>
      <c r="BW385" s="360"/>
      <c r="BX385" s="250"/>
    </row>
    <row r="386" spans="3:77" ht="15" customHeight="1" thickBot="1">
      <c r="C386" s="308"/>
      <c r="D386" s="382"/>
      <c r="E386" s="385"/>
      <c r="F386" s="388"/>
      <c r="G386" s="391"/>
      <c r="H386" s="394"/>
      <c r="I386" s="397"/>
      <c r="J386" s="397"/>
      <c r="K386" s="400"/>
      <c r="L386" s="403"/>
      <c r="M386" s="367"/>
      <c r="N386" s="280" t="s">
        <v>384</v>
      </c>
      <c r="O386" s="212"/>
      <c r="P386" s="361" t="s">
        <v>154</v>
      </c>
      <c r="Q386" s="361"/>
      <c r="R386" s="171"/>
      <c r="S386" s="171"/>
      <c r="T386" s="166"/>
      <c r="U386" s="166"/>
      <c r="V386" s="166"/>
      <c r="W386" s="166"/>
      <c r="X386" s="166"/>
      <c r="Y386" s="166"/>
      <c r="Z386" s="166"/>
      <c r="AA386" s="166"/>
      <c r="AB386" s="166"/>
      <c r="AC386" s="166"/>
      <c r="AD386" s="166"/>
      <c r="AE386" s="166"/>
      <c r="AF386" s="166"/>
      <c r="AG386" s="166"/>
      <c r="AH386" s="166"/>
      <c r="AI386" s="166"/>
      <c r="AJ386" s="166"/>
      <c r="AK386" s="166"/>
      <c r="AL386" s="166"/>
      <c r="AM386" s="166"/>
      <c r="AN386" s="166"/>
      <c r="AO386" s="166"/>
      <c r="AP386" s="166"/>
      <c r="AQ386" s="166"/>
      <c r="AR386" s="166"/>
      <c r="AS386" s="166"/>
      <c r="AT386" s="166"/>
      <c r="AU386" s="166"/>
      <c r="AV386" s="166"/>
      <c r="AW386" s="166"/>
      <c r="AX386" s="166"/>
      <c r="AY386" s="166"/>
      <c r="AZ386" s="166"/>
      <c r="BA386" s="166"/>
      <c r="BB386" s="166"/>
      <c r="BC386" s="166"/>
      <c r="BD386" s="166"/>
      <c r="BE386" s="166"/>
      <c r="BF386" s="166"/>
      <c r="BG386" s="166"/>
      <c r="BH386" s="166"/>
      <c r="BI386" s="166"/>
      <c r="BJ386" s="166"/>
      <c r="BK386" s="166"/>
      <c r="BL386" s="166"/>
      <c r="BM386" s="167"/>
      <c r="BN386" s="251"/>
      <c r="BO386" s="250"/>
      <c r="BP386" s="250"/>
      <c r="BQ386" s="250"/>
      <c r="BR386" s="250"/>
      <c r="BS386" s="250"/>
      <c r="BT386" s="250"/>
      <c r="BX386" s="250"/>
    </row>
    <row r="387" spans="3:77" ht="11.25" customHeight="1">
      <c r="C387" s="97" t="s">
        <v>827</v>
      </c>
      <c r="D387" s="380" t="s">
        <v>380</v>
      </c>
      <c r="E387" s="383" t="s">
        <v>199</v>
      </c>
      <c r="F387" s="386" t="s">
        <v>210</v>
      </c>
      <c r="G387" s="389" t="s">
        <v>920</v>
      </c>
      <c r="H387" s="392" t="s">
        <v>766</v>
      </c>
      <c r="I387" s="395" t="s">
        <v>766</v>
      </c>
      <c r="J387" s="395" t="s">
        <v>767</v>
      </c>
      <c r="K387" s="398">
        <v>1</v>
      </c>
      <c r="L387" s="401" t="s">
        <v>5</v>
      </c>
      <c r="M387" s="365">
        <v>0</v>
      </c>
      <c r="N387" s="163"/>
      <c r="O387" s="161"/>
      <c r="P387" s="161"/>
      <c r="Q387" s="161"/>
      <c r="R387" s="161"/>
      <c r="S387" s="161"/>
      <c r="T387" s="161"/>
      <c r="U387" s="161"/>
      <c r="V387" s="161"/>
      <c r="W387" s="161"/>
      <c r="X387" s="161"/>
      <c r="Y387" s="161"/>
      <c r="Z387" s="161"/>
      <c r="AA387" s="161"/>
      <c r="AB387" s="161"/>
      <c r="AC387" s="161"/>
      <c r="AD387" s="161"/>
      <c r="AE387" s="161"/>
      <c r="AF387" s="161"/>
      <c r="AG387" s="161"/>
      <c r="AH387" s="161"/>
      <c r="AI387" s="161"/>
      <c r="AJ387" s="161"/>
      <c r="AK387" s="161"/>
      <c r="AL387" s="161"/>
      <c r="AM387" s="161"/>
      <c r="AN387" s="161"/>
      <c r="AO387" s="161"/>
      <c r="AP387" s="161"/>
      <c r="AQ387" s="161"/>
      <c r="AR387" s="161"/>
      <c r="AS387" s="161"/>
      <c r="AT387" s="161"/>
      <c r="AU387" s="161"/>
      <c r="AV387" s="161"/>
      <c r="AW387" s="161"/>
      <c r="AX387" s="161"/>
      <c r="AY387" s="161"/>
      <c r="AZ387" s="161"/>
      <c r="BA387" s="161"/>
      <c r="BB387" s="161"/>
      <c r="BC387" s="161"/>
      <c r="BD387" s="161"/>
      <c r="BE387" s="161"/>
      <c r="BF387" s="161"/>
      <c r="BG387" s="161"/>
      <c r="BH387" s="161"/>
      <c r="BI387" s="161"/>
      <c r="BJ387" s="161"/>
      <c r="BK387" s="161"/>
      <c r="BL387" s="161"/>
      <c r="BM387" s="162"/>
      <c r="BN387" s="251"/>
      <c r="BO387" s="250"/>
      <c r="BP387" s="250"/>
      <c r="BQ387" s="250"/>
      <c r="BR387" s="250"/>
      <c r="BS387" s="250"/>
      <c r="BT387" s="250"/>
      <c r="BX387" s="250"/>
    </row>
    <row r="388" spans="3:77" ht="11.25" customHeight="1">
      <c r="C388" s="307"/>
      <c r="D388" s="381"/>
      <c r="E388" s="384"/>
      <c r="F388" s="387"/>
      <c r="G388" s="390"/>
      <c r="H388" s="393"/>
      <c r="I388" s="396"/>
      <c r="J388" s="396"/>
      <c r="K388" s="399"/>
      <c r="L388" s="402"/>
      <c r="M388" s="366"/>
      <c r="N388" s="368"/>
      <c r="O388" s="371">
        <v>1</v>
      </c>
      <c r="P388" s="374" t="s">
        <v>904</v>
      </c>
      <c r="Q388" s="377"/>
      <c r="R388" s="362" t="s">
        <v>154</v>
      </c>
      <c r="S388" s="362" t="s">
        <v>154</v>
      </c>
      <c r="T388" s="362" t="s">
        <v>154</v>
      </c>
      <c r="U388" s="362" t="s">
        <v>154</v>
      </c>
      <c r="V388" s="362" t="s">
        <v>154</v>
      </c>
      <c r="W388" s="362" t="s">
        <v>154</v>
      </c>
      <c r="X388" s="362" t="s">
        <v>154</v>
      </c>
      <c r="Y388" s="362" t="s">
        <v>154</v>
      </c>
      <c r="Z388" s="362" t="s">
        <v>154</v>
      </c>
      <c r="AA388" s="362" t="s">
        <v>154</v>
      </c>
      <c r="AB388" s="362" t="s">
        <v>154</v>
      </c>
      <c r="AC388" s="362" t="s">
        <v>154</v>
      </c>
      <c r="AD388" s="362" t="s">
        <v>154</v>
      </c>
      <c r="AE388" s="209"/>
      <c r="AF388" s="220">
        <v>0</v>
      </c>
      <c r="AG388" s="219" t="s">
        <v>308</v>
      </c>
      <c r="AH388" s="219"/>
      <c r="AI388" s="219"/>
      <c r="AJ388" s="219"/>
      <c r="AK388" s="219"/>
      <c r="AL388" s="219"/>
      <c r="AM388" s="219"/>
      <c r="AN388" s="219"/>
      <c r="AO388" s="219"/>
      <c r="AP388" s="164"/>
      <c r="AQ388" s="164"/>
      <c r="AR388" s="164"/>
      <c r="AS388" s="164"/>
      <c r="AT388" s="164"/>
      <c r="AU388" s="164"/>
      <c r="AV388" s="164"/>
      <c r="AW388" s="164"/>
      <c r="AX388" s="164"/>
      <c r="AY388" s="164"/>
      <c r="AZ388" s="164"/>
      <c r="BA388" s="164"/>
      <c r="BB388" s="164"/>
      <c r="BC388" s="164"/>
      <c r="BD388" s="164"/>
      <c r="BE388" s="164"/>
      <c r="BF388" s="164"/>
      <c r="BG388" s="164"/>
      <c r="BH388" s="164"/>
      <c r="BI388" s="164"/>
      <c r="BJ388" s="164"/>
      <c r="BK388" s="164"/>
      <c r="BL388" s="164"/>
      <c r="BM388" s="165"/>
      <c r="BN388" s="251"/>
      <c r="BO388" s="360" t="s">
        <v>837</v>
      </c>
      <c r="BP388" s="360" t="s">
        <v>837</v>
      </c>
      <c r="BQ388" s="360" t="s">
        <v>837</v>
      </c>
      <c r="BR388" s="250"/>
      <c r="BS388" s="360" t="s">
        <v>837</v>
      </c>
      <c r="BT388" s="360" t="s">
        <v>837</v>
      </c>
      <c r="BU388" s="360" t="s">
        <v>837</v>
      </c>
      <c r="BV388" s="360" t="s">
        <v>837</v>
      </c>
      <c r="BW388" s="360" t="s">
        <v>837</v>
      </c>
      <c r="BX388" s="250"/>
    </row>
    <row r="389" spans="3:77" ht="45">
      <c r="C389" s="307"/>
      <c r="D389" s="381"/>
      <c r="E389" s="384"/>
      <c r="F389" s="387"/>
      <c r="G389" s="390"/>
      <c r="H389" s="393"/>
      <c r="I389" s="396"/>
      <c r="J389" s="396"/>
      <c r="K389" s="399"/>
      <c r="L389" s="402"/>
      <c r="M389" s="366"/>
      <c r="N389" s="369"/>
      <c r="O389" s="372"/>
      <c r="P389" s="375"/>
      <c r="Q389" s="378"/>
      <c r="R389" s="363"/>
      <c r="S389" s="363"/>
      <c r="T389" s="363"/>
      <c r="U389" s="363"/>
      <c r="V389" s="363"/>
      <c r="W389" s="363"/>
      <c r="X389" s="363"/>
      <c r="Y389" s="363"/>
      <c r="Z389" s="363"/>
      <c r="AA389" s="363"/>
      <c r="AB389" s="363"/>
      <c r="AC389" s="363"/>
      <c r="AD389" s="363"/>
      <c r="AE389" s="193"/>
      <c r="AF389" s="217" t="s">
        <v>268</v>
      </c>
      <c r="AG389" s="158" t="s">
        <v>240</v>
      </c>
      <c r="AH389" s="300" t="s">
        <v>18</v>
      </c>
      <c r="AI389" s="315" t="s">
        <v>816</v>
      </c>
      <c r="AJ389" s="221" t="s">
        <v>817</v>
      </c>
      <c r="AK389" s="221" t="s">
        <v>818</v>
      </c>
      <c r="AL389" s="221" t="s">
        <v>819</v>
      </c>
      <c r="AM389" s="221" t="s">
        <v>820</v>
      </c>
      <c r="AN389" s="221" t="s">
        <v>821</v>
      </c>
      <c r="AO389" s="221" t="s">
        <v>822</v>
      </c>
      <c r="AP389" s="302" t="s">
        <v>19</v>
      </c>
      <c r="AQ389" s="103">
        <f>SUM(AT389,AV389,AY389,BB389,BE389,BH389,BK389)</f>
        <v>6200</v>
      </c>
      <c r="AR389" s="197">
        <f>SUM(AT389,AW389,AZ389,BC389,BF389,BI389,BL389)</f>
        <v>0</v>
      </c>
      <c r="AS389" s="195">
        <f>AQ389-AR389</f>
        <v>6200</v>
      </c>
      <c r="AT389" s="311"/>
      <c r="AU389" s="244"/>
      <c r="AV389" s="159">
        <v>0</v>
      </c>
      <c r="AW389" s="311"/>
      <c r="AX389" s="194">
        <f>AV389-AW389</f>
        <v>0</v>
      </c>
      <c r="AY389" s="160">
        <v>0</v>
      </c>
      <c r="AZ389" s="311"/>
      <c r="BA389" s="194">
        <f>AY389-AZ389</f>
        <v>0</v>
      </c>
      <c r="BB389" s="159">
        <v>0</v>
      </c>
      <c r="BC389" s="311"/>
      <c r="BD389" s="194">
        <f>BB389-BC389</f>
        <v>0</v>
      </c>
      <c r="BE389" s="159">
        <v>6200</v>
      </c>
      <c r="BF389" s="311"/>
      <c r="BG389" s="194">
        <f>BE389-BF389</f>
        <v>6200</v>
      </c>
      <c r="BH389" s="159">
        <v>0</v>
      </c>
      <c r="BI389" s="311"/>
      <c r="BJ389" s="194">
        <f>BH389-BI389</f>
        <v>0</v>
      </c>
      <c r="BK389" s="159">
        <v>0</v>
      </c>
      <c r="BL389" s="311"/>
      <c r="BM389" s="195">
        <f>BK389-BL389</f>
        <v>0</v>
      </c>
      <c r="BN389" s="251">
        <v>0</v>
      </c>
      <c r="BO389" s="360"/>
      <c r="BP389" s="360"/>
      <c r="BQ389" s="360"/>
      <c r="BR389" s="249" t="str">
        <f>AG389 &amp; BN389</f>
        <v>Прибыль направляемая на инвестиции0</v>
      </c>
      <c r="BS389" s="360"/>
      <c r="BT389" s="360"/>
      <c r="BU389" s="360"/>
      <c r="BV389" s="360"/>
      <c r="BW389" s="360"/>
      <c r="BX389" s="249" t="str">
        <f>AG389&amp;AH389</f>
        <v>Прибыль направляемая на инвестициида</v>
      </c>
      <c r="BY389" s="250"/>
    </row>
    <row r="390" spans="3:77" ht="15" customHeight="1">
      <c r="C390" s="307"/>
      <c r="D390" s="381"/>
      <c r="E390" s="384"/>
      <c r="F390" s="387"/>
      <c r="G390" s="390"/>
      <c r="H390" s="393"/>
      <c r="I390" s="396"/>
      <c r="J390" s="396"/>
      <c r="K390" s="399"/>
      <c r="L390" s="402"/>
      <c r="M390" s="366"/>
      <c r="N390" s="370"/>
      <c r="O390" s="373"/>
      <c r="P390" s="376"/>
      <c r="Q390" s="379"/>
      <c r="R390" s="364"/>
      <c r="S390" s="364"/>
      <c r="T390" s="364"/>
      <c r="U390" s="364"/>
      <c r="V390" s="364"/>
      <c r="W390" s="364"/>
      <c r="X390" s="364"/>
      <c r="Y390" s="364"/>
      <c r="Z390" s="364"/>
      <c r="AA390" s="364"/>
      <c r="AB390" s="364"/>
      <c r="AC390" s="364"/>
      <c r="AD390" s="364"/>
      <c r="AE390" s="279" t="s">
        <v>383</v>
      </c>
      <c r="AF390" s="203"/>
      <c r="AG390" s="223" t="s">
        <v>24</v>
      </c>
      <c r="AH390" s="223"/>
      <c r="AI390" s="223"/>
      <c r="AJ390" s="223"/>
      <c r="AK390" s="223"/>
      <c r="AL390" s="223"/>
      <c r="AM390" s="223"/>
      <c r="AN390" s="223"/>
      <c r="AO390" s="223"/>
      <c r="AP390" s="168"/>
      <c r="AQ390" s="169"/>
      <c r="AR390" s="169"/>
      <c r="AS390" s="169"/>
      <c r="AT390" s="169"/>
      <c r="AU390" s="169"/>
      <c r="AV390" s="169"/>
      <c r="AW390" s="169"/>
      <c r="AX390" s="169"/>
      <c r="AY390" s="169"/>
      <c r="AZ390" s="169"/>
      <c r="BA390" s="169"/>
      <c r="BB390" s="169"/>
      <c r="BC390" s="169"/>
      <c r="BD390" s="169"/>
      <c r="BE390" s="169"/>
      <c r="BF390" s="169"/>
      <c r="BG390" s="169"/>
      <c r="BH390" s="169"/>
      <c r="BI390" s="169"/>
      <c r="BJ390" s="169"/>
      <c r="BK390" s="169"/>
      <c r="BL390" s="169"/>
      <c r="BM390" s="170"/>
      <c r="BN390" s="251"/>
      <c r="BO390" s="360"/>
      <c r="BP390" s="360"/>
      <c r="BQ390" s="360"/>
      <c r="BR390" s="250"/>
      <c r="BS390" s="360"/>
      <c r="BT390" s="360"/>
      <c r="BU390" s="360"/>
      <c r="BV390" s="360"/>
      <c r="BW390" s="360"/>
      <c r="BX390" s="250"/>
    </row>
    <row r="391" spans="3:77" ht="15" customHeight="1" thickBot="1">
      <c r="C391" s="308"/>
      <c r="D391" s="382"/>
      <c r="E391" s="385"/>
      <c r="F391" s="388"/>
      <c r="G391" s="391"/>
      <c r="H391" s="394"/>
      <c r="I391" s="397"/>
      <c r="J391" s="397"/>
      <c r="K391" s="400"/>
      <c r="L391" s="403"/>
      <c r="M391" s="367"/>
      <c r="N391" s="280" t="s">
        <v>384</v>
      </c>
      <c r="O391" s="212"/>
      <c r="P391" s="361" t="s">
        <v>154</v>
      </c>
      <c r="Q391" s="361"/>
      <c r="R391" s="171"/>
      <c r="S391" s="171"/>
      <c r="T391" s="166"/>
      <c r="U391" s="166"/>
      <c r="V391" s="166"/>
      <c r="W391" s="166"/>
      <c r="X391" s="166"/>
      <c r="Y391" s="166"/>
      <c r="Z391" s="166"/>
      <c r="AA391" s="166"/>
      <c r="AB391" s="166"/>
      <c r="AC391" s="166"/>
      <c r="AD391" s="166"/>
      <c r="AE391" s="166"/>
      <c r="AF391" s="166"/>
      <c r="AG391" s="166"/>
      <c r="AH391" s="166"/>
      <c r="AI391" s="166"/>
      <c r="AJ391" s="166"/>
      <c r="AK391" s="166"/>
      <c r="AL391" s="166"/>
      <c r="AM391" s="166"/>
      <c r="AN391" s="166"/>
      <c r="AO391" s="166"/>
      <c r="AP391" s="166"/>
      <c r="AQ391" s="166"/>
      <c r="AR391" s="166"/>
      <c r="AS391" s="166"/>
      <c r="AT391" s="166"/>
      <c r="AU391" s="166"/>
      <c r="AV391" s="166"/>
      <c r="AW391" s="166"/>
      <c r="AX391" s="166"/>
      <c r="AY391" s="166"/>
      <c r="AZ391" s="166"/>
      <c r="BA391" s="166"/>
      <c r="BB391" s="166"/>
      <c r="BC391" s="166"/>
      <c r="BD391" s="166"/>
      <c r="BE391" s="166"/>
      <c r="BF391" s="166"/>
      <c r="BG391" s="166"/>
      <c r="BH391" s="166"/>
      <c r="BI391" s="166"/>
      <c r="BJ391" s="166"/>
      <c r="BK391" s="166"/>
      <c r="BL391" s="166"/>
      <c r="BM391" s="167"/>
      <c r="BN391" s="251"/>
      <c r="BO391" s="250"/>
      <c r="BP391" s="250"/>
      <c r="BQ391" s="250"/>
      <c r="BR391" s="250"/>
      <c r="BS391" s="250"/>
      <c r="BT391" s="250"/>
      <c r="BX391" s="250"/>
    </row>
    <row r="392" spans="3:77" ht="11.25" customHeight="1">
      <c r="C392" s="97" t="s">
        <v>827</v>
      </c>
      <c r="D392" s="380" t="s">
        <v>846</v>
      </c>
      <c r="E392" s="383" t="s">
        <v>199</v>
      </c>
      <c r="F392" s="386" t="s">
        <v>210</v>
      </c>
      <c r="G392" s="389" t="s">
        <v>921</v>
      </c>
      <c r="H392" s="392" t="s">
        <v>766</v>
      </c>
      <c r="I392" s="395" t="s">
        <v>766</v>
      </c>
      <c r="J392" s="395" t="s">
        <v>767</v>
      </c>
      <c r="K392" s="398">
        <v>1</v>
      </c>
      <c r="L392" s="401" t="s">
        <v>4</v>
      </c>
      <c r="M392" s="365">
        <v>0</v>
      </c>
      <c r="N392" s="163"/>
      <c r="O392" s="161"/>
      <c r="P392" s="161"/>
      <c r="Q392" s="161"/>
      <c r="R392" s="161"/>
      <c r="S392" s="161"/>
      <c r="T392" s="161"/>
      <c r="U392" s="161"/>
      <c r="V392" s="161"/>
      <c r="W392" s="161"/>
      <c r="X392" s="161"/>
      <c r="Y392" s="161"/>
      <c r="Z392" s="161"/>
      <c r="AA392" s="161"/>
      <c r="AB392" s="161"/>
      <c r="AC392" s="161"/>
      <c r="AD392" s="161"/>
      <c r="AE392" s="161"/>
      <c r="AF392" s="161"/>
      <c r="AG392" s="161"/>
      <c r="AH392" s="161"/>
      <c r="AI392" s="161"/>
      <c r="AJ392" s="161"/>
      <c r="AK392" s="161"/>
      <c r="AL392" s="161"/>
      <c r="AM392" s="161"/>
      <c r="AN392" s="161"/>
      <c r="AO392" s="161"/>
      <c r="AP392" s="161"/>
      <c r="AQ392" s="161"/>
      <c r="AR392" s="161"/>
      <c r="AS392" s="161"/>
      <c r="AT392" s="161"/>
      <c r="AU392" s="161"/>
      <c r="AV392" s="161"/>
      <c r="AW392" s="161"/>
      <c r="AX392" s="161"/>
      <c r="AY392" s="161"/>
      <c r="AZ392" s="161"/>
      <c r="BA392" s="161"/>
      <c r="BB392" s="161"/>
      <c r="BC392" s="161"/>
      <c r="BD392" s="161"/>
      <c r="BE392" s="161"/>
      <c r="BF392" s="161"/>
      <c r="BG392" s="161"/>
      <c r="BH392" s="161"/>
      <c r="BI392" s="161"/>
      <c r="BJ392" s="161"/>
      <c r="BK392" s="161"/>
      <c r="BL392" s="161"/>
      <c r="BM392" s="162"/>
      <c r="BN392" s="251"/>
      <c r="BO392" s="250"/>
      <c r="BP392" s="250"/>
      <c r="BQ392" s="250"/>
      <c r="BR392" s="250"/>
      <c r="BS392" s="250"/>
      <c r="BT392" s="250"/>
      <c r="BX392" s="250"/>
    </row>
    <row r="393" spans="3:77" ht="11.25" customHeight="1">
      <c r="C393" s="307"/>
      <c r="D393" s="381"/>
      <c r="E393" s="384"/>
      <c r="F393" s="387"/>
      <c r="G393" s="390"/>
      <c r="H393" s="393"/>
      <c r="I393" s="396"/>
      <c r="J393" s="396"/>
      <c r="K393" s="399"/>
      <c r="L393" s="402"/>
      <c r="M393" s="366"/>
      <c r="N393" s="368"/>
      <c r="O393" s="371">
        <v>1</v>
      </c>
      <c r="P393" s="374" t="s">
        <v>904</v>
      </c>
      <c r="Q393" s="377"/>
      <c r="R393" s="362" t="s">
        <v>154</v>
      </c>
      <c r="S393" s="362" t="s">
        <v>154</v>
      </c>
      <c r="T393" s="362" t="s">
        <v>154</v>
      </c>
      <c r="U393" s="362" t="s">
        <v>154</v>
      </c>
      <c r="V393" s="362" t="s">
        <v>154</v>
      </c>
      <c r="W393" s="362" t="s">
        <v>154</v>
      </c>
      <c r="X393" s="362" t="s">
        <v>154</v>
      </c>
      <c r="Y393" s="362" t="s">
        <v>154</v>
      </c>
      <c r="Z393" s="362" t="s">
        <v>154</v>
      </c>
      <c r="AA393" s="362" t="s">
        <v>154</v>
      </c>
      <c r="AB393" s="362" t="s">
        <v>154</v>
      </c>
      <c r="AC393" s="362" t="s">
        <v>154</v>
      </c>
      <c r="AD393" s="362" t="s">
        <v>154</v>
      </c>
      <c r="AE393" s="209"/>
      <c r="AF393" s="220">
        <v>0</v>
      </c>
      <c r="AG393" s="219" t="s">
        <v>308</v>
      </c>
      <c r="AH393" s="219"/>
      <c r="AI393" s="219"/>
      <c r="AJ393" s="219"/>
      <c r="AK393" s="219"/>
      <c r="AL393" s="219"/>
      <c r="AM393" s="219"/>
      <c r="AN393" s="219"/>
      <c r="AO393" s="219"/>
      <c r="AP393" s="164"/>
      <c r="AQ393" s="164"/>
      <c r="AR393" s="164"/>
      <c r="AS393" s="164"/>
      <c r="AT393" s="164"/>
      <c r="AU393" s="164"/>
      <c r="AV393" s="164"/>
      <c r="AW393" s="164"/>
      <c r="AX393" s="164"/>
      <c r="AY393" s="164"/>
      <c r="AZ393" s="164"/>
      <c r="BA393" s="164"/>
      <c r="BB393" s="164"/>
      <c r="BC393" s="164"/>
      <c r="BD393" s="164"/>
      <c r="BE393" s="164"/>
      <c r="BF393" s="164"/>
      <c r="BG393" s="164"/>
      <c r="BH393" s="164"/>
      <c r="BI393" s="164"/>
      <c r="BJ393" s="164"/>
      <c r="BK393" s="164"/>
      <c r="BL393" s="164"/>
      <c r="BM393" s="165"/>
      <c r="BN393" s="251"/>
      <c r="BO393" s="360" t="s">
        <v>837</v>
      </c>
      <c r="BP393" s="360" t="s">
        <v>837</v>
      </c>
      <c r="BQ393" s="360" t="s">
        <v>837</v>
      </c>
      <c r="BR393" s="250"/>
      <c r="BS393" s="360" t="s">
        <v>837</v>
      </c>
      <c r="BT393" s="360" t="s">
        <v>837</v>
      </c>
      <c r="BU393" s="360" t="s">
        <v>837</v>
      </c>
      <c r="BV393" s="360" t="s">
        <v>837</v>
      </c>
      <c r="BW393" s="360" t="s">
        <v>837</v>
      </c>
      <c r="BX393" s="250"/>
    </row>
    <row r="394" spans="3:77" ht="45">
      <c r="C394" s="307"/>
      <c r="D394" s="381"/>
      <c r="E394" s="384"/>
      <c r="F394" s="387"/>
      <c r="G394" s="390"/>
      <c r="H394" s="393"/>
      <c r="I394" s="396"/>
      <c r="J394" s="396"/>
      <c r="K394" s="399"/>
      <c r="L394" s="402"/>
      <c r="M394" s="366"/>
      <c r="N394" s="369"/>
      <c r="O394" s="372"/>
      <c r="P394" s="375"/>
      <c r="Q394" s="378"/>
      <c r="R394" s="363"/>
      <c r="S394" s="363"/>
      <c r="T394" s="363"/>
      <c r="U394" s="363"/>
      <c r="V394" s="363"/>
      <c r="W394" s="363"/>
      <c r="X394" s="363"/>
      <c r="Y394" s="363"/>
      <c r="Z394" s="363"/>
      <c r="AA394" s="363"/>
      <c r="AB394" s="363"/>
      <c r="AC394" s="363"/>
      <c r="AD394" s="363"/>
      <c r="AE394" s="193"/>
      <c r="AF394" s="217" t="s">
        <v>268</v>
      </c>
      <c r="AG394" s="158" t="s">
        <v>226</v>
      </c>
      <c r="AH394" s="300" t="s">
        <v>18</v>
      </c>
      <c r="AI394" s="315" t="s">
        <v>816</v>
      </c>
      <c r="AJ394" s="221" t="s">
        <v>817</v>
      </c>
      <c r="AK394" s="221" t="s">
        <v>818</v>
      </c>
      <c r="AL394" s="221" t="s">
        <v>819</v>
      </c>
      <c r="AM394" s="221" t="s">
        <v>820</v>
      </c>
      <c r="AN394" s="221" t="s">
        <v>821</v>
      </c>
      <c r="AO394" s="221" t="s">
        <v>822</v>
      </c>
      <c r="AP394" s="302" t="s">
        <v>19</v>
      </c>
      <c r="AQ394" s="103">
        <f>SUM(AT394,AV394,AY394,BB394,BE394,BH394,BK394)</f>
        <v>2180</v>
      </c>
      <c r="AR394" s="197">
        <f>SUM(AT394,AW394,AZ394,BC394,BF394,BI394,BL394)</f>
        <v>0</v>
      </c>
      <c r="AS394" s="195">
        <f>AQ394-AR394</f>
        <v>2180</v>
      </c>
      <c r="AT394" s="311"/>
      <c r="AU394" s="244"/>
      <c r="AV394" s="159">
        <v>0</v>
      </c>
      <c r="AW394" s="311"/>
      <c r="AX394" s="194">
        <f>AV394-AW394</f>
        <v>0</v>
      </c>
      <c r="AY394" s="160">
        <v>0</v>
      </c>
      <c r="AZ394" s="311"/>
      <c r="BA394" s="194">
        <f>AY394-AZ394</f>
        <v>0</v>
      </c>
      <c r="BB394" s="159">
        <v>2180</v>
      </c>
      <c r="BC394" s="311"/>
      <c r="BD394" s="194">
        <f>BB394-BC394</f>
        <v>2180</v>
      </c>
      <c r="BE394" s="159">
        <v>0</v>
      </c>
      <c r="BF394" s="311"/>
      <c r="BG394" s="194">
        <f>BE394-BF394</f>
        <v>0</v>
      </c>
      <c r="BH394" s="159">
        <v>0</v>
      </c>
      <c r="BI394" s="311"/>
      <c r="BJ394" s="194">
        <f>BH394-BI394</f>
        <v>0</v>
      </c>
      <c r="BK394" s="159">
        <v>0</v>
      </c>
      <c r="BL394" s="311"/>
      <c r="BM394" s="195">
        <f>BK394-BL394</f>
        <v>0</v>
      </c>
      <c r="BN394" s="251">
        <v>0</v>
      </c>
      <c r="BO394" s="360"/>
      <c r="BP394" s="360"/>
      <c r="BQ394" s="360"/>
      <c r="BR394" s="249" t="str">
        <f>AG394 &amp; BN394</f>
        <v>Кредиты0</v>
      </c>
      <c r="BS394" s="360"/>
      <c r="BT394" s="360"/>
      <c r="BU394" s="360"/>
      <c r="BV394" s="360"/>
      <c r="BW394" s="360"/>
      <c r="BX394" s="249" t="str">
        <f>AG394&amp;AH394</f>
        <v>Кредитыда</v>
      </c>
      <c r="BY394" s="250"/>
    </row>
    <row r="395" spans="3:77" ht="15" customHeight="1">
      <c r="C395" s="307"/>
      <c r="D395" s="381"/>
      <c r="E395" s="384"/>
      <c r="F395" s="387"/>
      <c r="G395" s="390"/>
      <c r="H395" s="393"/>
      <c r="I395" s="396"/>
      <c r="J395" s="396"/>
      <c r="K395" s="399"/>
      <c r="L395" s="402"/>
      <c r="M395" s="366"/>
      <c r="N395" s="370"/>
      <c r="O395" s="373"/>
      <c r="P395" s="376"/>
      <c r="Q395" s="379"/>
      <c r="R395" s="364"/>
      <c r="S395" s="364"/>
      <c r="T395" s="364"/>
      <c r="U395" s="364"/>
      <c r="V395" s="364"/>
      <c r="W395" s="364"/>
      <c r="X395" s="364"/>
      <c r="Y395" s="364"/>
      <c r="Z395" s="364"/>
      <c r="AA395" s="364"/>
      <c r="AB395" s="364"/>
      <c r="AC395" s="364"/>
      <c r="AD395" s="364"/>
      <c r="AE395" s="279" t="s">
        <v>383</v>
      </c>
      <c r="AF395" s="203"/>
      <c r="AG395" s="223" t="s">
        <v>24</v>
      </c>
      <c r="AH395" s="223"/>
      <c r="AI395" s="223"/>
      <c r="AJ395" s="223"/>
      <c r="AK395" s="223"/>
      <c r="AL395" s="223"/>
      <c r="AM395" s="223"/>
      <c r="AN395" s="223"/>
      <c r="AO395" s="223"/>
      <c r="AP395" s="168"/>
      <c r="AQ395" s="169"/>
      <c r="AR395" s="169"/>
      <c r="AS395" s="169"/>
      <c r="AT395" s="169"/>
      <c r="AU395" s="169"/>
      <c r="AV395" s="169"/>
      <c r="AW395" s="169"/>
      <c r="AX395" s="169"/>
      <c r="AY395" s="169"/>
      <c r="AZ395" s="169"/>
      <c r="BA395" s="169"/>
      <c r="BB395" s="169"/>
      <c r="BC395" s="169"/>
      <c r="BD395" s="169"/>
      <c r="BE395" s="169"/>
      <c r="BF395" s="169"/>
      <c r="BG395" s="169"/>
      <c r="BH395" s="169"/>
      <c r="BI395" s="169"/>
      <c r="BJ395" s="169"/>
      <c r="BK395" s="169"/>
      <c r="BL395" s="169"/>
      <c r="BM395" s="170"/>
      <c r="BN395" s="251"/>
      <c r="BO395" s="360"/>
      <c r="BP395" s="360"/>
      <c r="BQ395" s="360"/>
      <c r="BR395" s="250"/>
      <c r="BS395" s="360"/>
      <c r="BT395" s="360"/>
      <c r="BU395" s="360"/>
      <c r="BV395" s="360"/>
      <c r="BW395" s="360"/>
      <c r="BX395" s="250"/>
    </row>
    <row r="396" spans="3:77" ht="15" customHeight="1" thickBot="1">
      <c r="C396" s="308"/>
      <c r="D396" s="382"/>
      <c r="E396" s="385"/>
      <c r="F396" s="388"/>
      <c r="G396" s="391"/>
      <c r="H396" s="394"/>
      <c r="I396" s="397"/>
      <c r="J396" s="397"/>
      <c r="K396" s="400"/>
      <c r="L396" s="403"/>
      <c r="M396" s="367"/>
      <c r="N396" s="280" t="s">
        <v>384</v>
      </c>
      <c r="O396" s="212"/>
      <c r="P396" s="361" t="s">
        <v>154</v>
      </c>
      <c r="Q396" s="361"/>
      <c r="R396" s="171"/>
      <c r="S396" s="171"/>
      <c r="T396" s="166"/>
      <c r="U396" s="166"/>
      <c r="V396" s="166"/>
      <c r="W396" s="166"/>
      <c r="X396" s="166"/>
      <c r="Y396" s="166"/>
      <c r="Z396" s="166"/>
      <c r="AA396" s="166"/>
      <c r="AB396" s="166"/>
      <c r="AC396" s="166"/>
      <c r="AD396" s="166"/>
      <c r="AE396" s="166"/>
      <c r="AF396" s="166"/>
      <c r="AG396" s="166"/>
      <c r="AH396" s="166"/>
      <c r="AI396" s="166"/>
      <c r="AJ396" s="166"/>
      <c r="AK396" s="166"/>
      <c r="AL396" s="166"/>
      <c r="AM396" s="166"/>
      <c r="AN396" s="166"/>
      <c r="AO396" s="166"/>
      <c r="AP396" s="166"/>
      <c r="AQ396" s="166"/>
      <c r="AR396" s="166"/>
      <c r="AS396" s="166"/>
      <c r="AT396" s="166"/>
      <c r="AU396" s="166"/>
      <c r="AV396" s="166"/>
      <c r="AW396" s="166"/>
      <c r="AX396" s="166"/>
      <c r="AY396" s="166"/>
      <c r="AZ396" s="166"/>
      <c r="BA396" s="166"/>
      <c r="BB396" s="166"/>
      <c r="BC396" s="166"/>
      <c r="BD396" s="166"/>
      <c r="BE396" s="166"/>
      <c r="BF396" s="166"/>
      <c r="BG396" s="166"/>
      <c r="BH396" s="166"/>
      <c r="BI396" s="166"/>
      <c r="BJ396" s="166"/>
      <c r="BK396" s="166"/>
      <c r="BL396" s="166"/>
      <c r="BM396" s="167"/>
      <c r="BN396" s="251"/>
      <c r="BO396" s="250"/>
      <c r="BP396" s="250"/>
      <c r="BQ396" s="250"/>
      <c r="BR396" s="250"/>
      <c r="BS396" s="250"/>
      <c r="BT396" s="250"/>
      <c r="BX396" s="250"/>
    </row>
    <row r="397" spans="3:77">
      <c r="C397" s="45"/>
      <c r="D397" s="140"/>
      <c r="E397" s="141" t="s">
        <v>284</v>
      </c>
      <c r="F397" s="141"/>
      <c r="G397" s="141"/>
      <c r="H397" s="141"/>
      <c r="I397" s="141"/>
      <c r="J397" s="141"/>
      <c r="K397" s="141"/>
      <c r="L397" s="141"/>
      <c r="M397" s="141"/>
      <c r="N397" s="141"/>
      <c r="O397" s="141"/>
      <c r="P397" s="141"/>
      <c r="Q397" s="141"/>
      <c r="R397" s="141"/>
      <c r="S397" s="141"/>
      <c r="T397" s="141"/>
      <c r="U397" s="141"/>
      <c r="V397" s="141"/>
      <c r="W397" s="141"/>
      <c r="X397" s="141"/>
      <c r="Y397" s="141"/>
      <c r="Z397" s="141"/>
      <c r="AA397" s="141"/>
      <c r="AB397" s="141"/>
      <c r="AC397" s="141"/>
      <c r="AD397" s="141"/>
      <c r="AE397" s="142"/>
      <c r="AF397" s="142"/>
      <c r="AG397" s="142"/>
      <c r="AH397" s="142"/>
      <c r="AI397" s="142"/>
      <c r="AJ397" s="142"/>
      <c r="AK397" s="142"/>
      <c r="AL397" s="142"/>
      <c r="AM397" s="142"/>
      <c r="AN397" s="142"/>
      <c r="AO397" s="142"/>
      <c r="AP397" s="142"/>
      <c r="AQ397" s="142"/>
      <c r="AR397" s="142"/>
      <c r="AS397" s="142"/>
      <c r="AT397" s="142"/>
      <c r="AU397" s="142"/>
      <c r="AV397" s="142"/>
      <c r="AW397" s="142"/>
      <c r="AX397" s="142"/>
      <c r="AY397" s="142"/>
      <c r="AZ397" s="142"/>
      <c r="BA397" s="142"/>
      <c r="BB397" s="142"/>
      <c r="BC397" s="142"/>
      <c r="BD397" s="142"/>
      <c r="BE397" s="142"/>
      <c r="BF397" s="142"/>
      <c r="BG397" s="142"/>
      <c r="BH397" s="142"/>
      <c r="BI397" s="142"/>
      <c r="BJ397" s="142"/>
      <c r="BK397" s="142"/>
      <c r="BL397" s="142"/>
      <c r="BM397" s="142"/>
      <c r="BN397" s="99"/>
    </row>
    <row r="398" spans="3:77">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c r="Z398" s="107"/>
      <c r="AA398" s="107"/>
      <c r="AB398" s="107"/>
      <c r="AC398" s="107"/>
      <c r="AD398" s="107"/>
      <c r="AE398" s="107"/>
      <c r="AF398" s="107"/>
      <c r="AG398" s="107"/>
      <c r="AH398" s="107"/>
      <c r="AI398" s="107"/>
      <c r="AJ398" s="107"/>
      <c r="AK398" s="107"/>
      <c r="AL398" s="107"/>
      <c r="AM398" s="107"/>
      <c r="AN398" s="107"/>
      <c r="AO398" s="107"/>
      <c r="AP398" s="107"/>
      <c r="AQ398" s="107"/>
      <c r="AR398" s="107"/>
      <c r="AS398" s="107"/>
      <c r="AT398" s="107"/>
      <c r="AU398" s="107"/>
      <c r="AV398" s="107"/>
      <c r="AW398" s="107"/>
      <c r="AX398" s="107"/>
      <c r="AY398" s="107"/>
      <c r="AZ398" s="107"/>
      <c r="BA398" s="107"/>
      <c r="BB398" s="107"/>
      <c r="BC398" s="107"/>
      <c r="BD398" s="107"/>
      <c r="BE398" s="107"/>
      <c r="BF398" s="107"/>
      <c r="BG398" s="107"/>
      <c r="BH398" s="107"/>
      <c r="BI398" s="107"/>
      <c r="BJ398" s="107"/>
      <c r="BK398" s="107"/>
      <c r="BL398" s="107"/>
      <c r="BM398" s="114"/>
      <c r="BN398" s="48"/>
    </row>
  </sheetData>
  <sheetProtection password="FA9C" sheet="1" objects="1" scenarios="1" formatColumns="0" formatRows="0" autoFilter="0"/>
  <mergeCells count="2407">
    <mergeCell ref="H47:J47"/>
    <mergeCell ref="AH346:AH347"/>
    <mergeCell ref="AI346:AI347"/>
    <mergeCell ref="AJ346:AJ347"/>
    <mergeCell ref="AK346:AK347"/>
    <mergeCell ref="AL346:AL347"/>
    <mergeCell ref="AM346:AM347"/>
    <mergeCell ref="AN346:AN347"/>
    <mergeCell ref="AO346:AO347"/>
    <mergeCell ref="L187:L188"/>
    <mergeCell ref="P47:P48"/>
    <mergeCell ref="N7:O8"/>
    <mergeCell ref="N47:O48"/>
    <mergeCell ref="R7:R8"/>
    <mergeCell ref="S7:Y7"/>
    <mergeCell ref="Q7:Q8"/>
    <mergeCell ref="P7:P8"/>
    <mergeCell ref="E7:E8"/>
    <mergeCell ref="F7:F8"/>
    <mergeCell ref="G7:G8"/>
    <mergeCell ref="H187:J187"/>
    <mergeCell ref="M51:M55"/>
    <mergeCell ref="N52:N54"/>
    <mergeCell ref="O52:O54"/>
    <mergeCell ref="P52:P54"/>
    <mergeCell ref="Q52:Q54"/>
    <mergeCell ref="R52:R54"/>
    <mergeCell ref="S52:S54"/>
    <mergeCell ref="T52:T54"/>
    <mergeCell ref="U52:U54"/>
    <mergeCell ref="V52:V54"/>
    <mergeCell ref="W52:W54"/>
    <mergeCell ref="X52:X54"/>
    <mergeCell ref="AE348:AG348"/>
    <mergeCell ref="AE49:AG49"/>
    <mergeCell ref="AE189:AG189"/>
    <mergeCell ref="P187:P188"/>
    <mergeCell ref="P346:P347"/>
    <mergeCell ref="Q346:Q347"/>
    <mergeCell ref="AG346:AG347"/>
    <mergeCell ref="AG187:AG188"/>
    <mergeCell ref="D346:D347"/>
    <mergeCell ref="E346:E347"/>
    <mergeCell ref="F346:F347"/>
    <mergeCell ref="G346:G347"/>
    <mergeCell ref="K346:K347"/>
    <mergeCell ref="H346:J346"/>
    <mergeCell ref="N187:O188"/>
    <mergeCell ref="N346:O347"/>
    <mergeCell ref="L346:L347"/>
    <mergeCell ref="R346:R347"/>
    <mergeCell ref="M346:M347"/>
    <mergeCell ref="AE346:AF347"/>
    <mergeCell ref="Q187:Q188"/>
    <mergeCell ref="R187:R188"/>
    <mergeCell ref="S187:Y187"/>
    <mergeCell ref="Z187:AD187"/>
    <mergeCell ref="S346:Y346"/>
    <mergeCell ref="Z346:AD346"/>
    <mergeCell ref="M187:M188"/>
    <mergeCell ref="D187:D188"/>
    <mergeCell ref="E187:E188"/>
    <mergeCell ref="F187:F188"/>
    <mergeCell ref="G187:G188"/>
    <mergeCell ref="K187:K188"/>
    <mergeCell ref="AQ187:AQ188"/>
    <mergeCell ref="AR47:AR48"/>
    <mergeCell ref="AS47:AS48"/>
    <mergeCell ref="AR187:AR188"/>
    <mergeCell ref="AS187:AS188"/>
    <mergeCell ref="AP47:AP48"/>
    <mergeCell ref="AQ47:AQ48"/>
    <mergeCell ref="AO47:AO48"/>
    <mergeCell ref="AT346:AT347"/>
    <mergeCell ref="AT187:AT188"/>
    <mergeCell ref="BM187:BM188"/>
    <mergeCell ref="BL346:BL347"/>
    <mergeCell ref="BK187:BK188"/>
    <mergeCell ref="BM346:BM347"/>
    <mergeCell ref="BK346:BK347"/>
    <mergeCell ref="BL187:BL188"/>
    <mergeCell ref="BL7:BL8"/>
    <mergeCell ref="AU7:AU8"/>
    <mergeCell ref="AU47:AU48"/>
    <mergeCell ref="AU187:AU188"/>
    <mergeCell ref="AU346:AU347"/>
    <mergeCell ref="AT7:AT8"/>
    <mergeCell ref="AT47:AT48"/>
    <mergeCell ref="BM7:BM8"/>
    <mergeCell ref="BK7:BK8"/>
    <mergeCell ref="BM47:BM48"/>
    <mergeCell ref="BL47:BL48"/>
    <mergeCell ref="BK47:BK48"/>
    <mergeCell ref="AP346:AP347"/>
    <mergeCell ref="AQ346:AQ347"/>
    <mergeCell ref="AR346:AR347"/>
    <mergeCell ref="AS346:AS347"/>
    <mergeCell ref="AD3:AP3"/>
    <mergeCell ref="AD4:AP4"/>
    <mergeCell ref="AE7:AF8"/>
    <mergeCell ref="AG7:AG8"/>
    <mergeCell ref="AH7:AH8"/>
    <mergeCell ref="AI7:AI8"/>
    <mergeCell ref="AJ7:AJ8"/>
    <mergeCell ref="AK7:AK8"/>
    <mergeCell ref="AP7:AP8"/>
    <mergeCell ref="AD5:AP5"/>
    <mergeCell ref="E6:AE6"/>
    <mergeCell ref="AE47:AF48"/>
    <mergeCell ref="AE187:AF188"/>
    <mergeCell ref="AJ47:AJ48"/>
    <mergeCell ref="AK47:AK48"/>
    <mergeCell ref="AL47:AL48"/>
    <mergeCell ref="AM47:AM48"/>
    <mergeCell ref="AN47:AN48"/>
    <mergeCell ref="AJ187:AJ188"/>
    <mergeCell ref="AK187:AK188"/>
    <mergeCell ref="AL187:AL188"/>
    <mergeCell ref="AM187:AM188"/>
    <mergeCell ref="AN187:AN188"/>
    <mergeCell ref="AI47:AI48"/>
    <mergeCell ref="AH187:AH188"/>
    <mergeCell ref="AI187:AI188"/>
    <mergeCell ref="AG47:AG48"/>
    <mergeCell ref="AH47:AH48"/>
    <mergeCell ref="AO187:AO188"/>
    <mergeCell ref="AP187:AP188"/>
    <mergeCell ref="Z47:AD47"/>
    <mergeCell ref="Z7:AD7"/>
    <mergeCell ref="BQ52:BQ54"/>
    <mergeCell ref="D51:D55"/>
    <mergeCell ref="E51:E55"/>
    <mergeCell ref="F51:F55"/>
    <mergeCell ref="G51:G55"/>
    <mergeCell ref="H51:H55"/>
    <mergeCell ref="I51:I55"/>
    <mergeCell ref="J51:J55"/>
    <mergeCell ref="K51:K55"/>
    <mergeCell ref="L51:L55"/>
    <mergeCell ref="AL7:AL8"/>
    <mergeCell ref="AM7:AM8"/>
    <mergeCell ref="AN7:AN8"/>
    <mergeCell ref="AQ7:AQ8"/>
    <mergeCell ref="AR7:AR8"/>
    <mergeCell ref="AS7:AS8"/>
    <mergeCell ref="AO7:AO8"/>
    <mergeCell ref="Q47:Q48"/>
    <mergeCell ref="R47:R48"/>
    <mergeCell ref="S47:Y47"/>
    <mergeCell ref="D47:D48"/>
    <mergeCell ref="E47:E48"/>
    <mergeCell ref="D7:D8"/>
    <mergeCell ref="K7:K8"/>
    <mergeCell ref="L7:L8"/>
    <mergeCell ref="M7:M8"/>
    <mergeCell ref="K47:K48"/>
    <mergeCell ref="G47:G48"/>
    <mergeCell ref="L47:L48"/>
    <mergeCell ref="M47:M48"/>
    <mergeCell ref="F47:F48"/>
    <mergeCell ref="H7:J7"/>
    <mergeCell ref="BS52:BS54"/>
    <mergeCell ref="BT52:BT54"/>
    <mergeCell ref="BU52:BU54"/>
    <mergeCell ref="BV52:BV54"/>
    <mergeCell ref="BW52:BW54"/>
    <mergeCell ref="P55:Q55"/>
    <mergeCell ref="D191:D195"/>
    <mergeCell ref="E191:E195"/>
    <mergeCell ref="F191:F195"/>
    <mergeCell ref="G191:G195"/>
    <mergeCell ref="H191:H195"/>
    <mergeCell ref="I191:I195"/>
    <mergeCell ref="J191:J195"/>
    <mergeCell ref="K191:K195"/>
    <mergeCell ref="L191:L195"/>
    <mergeCell ref="M191:M195"/>
    <mergeCell ref="N192:N194"/>
    <mergeCell ref="O192:O194"/>
    <mergeCell ref="P192:P194"/>
    <mergeCell ref="Q192:Q194"/>
    <mergeCell ref="R192:R194"/>
    <mergeCell ref="S192:S194"/>
    <mergeCell ref="T192:T194"/>
    <mergeCell ref="U192:U194"/>
    <mergeCell ref="Y52:Y54"/>
    <mergeCell ref="Z52:Z54"/>
    <mergeCell ref="AA52:AA54"/>
    <mergeCell ref="AB52:AB54"/>
    <mergeCell ref="AC52:AC54"/>
    <mergeCell ref="AD52:AD54"/>
    <mergeCell ref="BO52:BO54"/>
    <mergeCell ref="BP52:BP54"/>
    <mergeCell ref="BO192:BO194"/>
    <mergeCell ref="BP192:BP194"/>
    <mergeCell ref="BQ192:BQ194"/>
    <mergeCell ref="BS192:BS194"/>
    <mergeCell ref="BT192:BT194"/>
    <mergeCell ref="BU192:BU194"/>
    <mergeCell ref="BV192:BV194"/>
    <mergeCell ref="BW192:BW194"/>
    <mergeCell ref="P195:Q195"/>
    <mergeCell ref="V192:V194"/>
    <mergeCell ref="W192:W194"/>
    <mergeCell ref="X192:X194"/>
    <mergeCell ref="Y192:Y194"/>
    <mergeCell ref="Z192:Z194"/>
    <mergeCell ref="AA192:AA194"/>
    <mergeCell ref="AB192:AB194"/>
    <mergeCell ref="AC192:AC194"/>
    <mergeCell ref="AD192:AD194"/>
    <mergeCell ref="M350:M354"/>
    <mergeCell ref="N351:N353"/>
    <mergeCell ref="O351:O353"/>
    <mergeCell ref="P351:P353"/>
    <mergeCell ref="Q351:Q353"/>
    <mergeCell ref="R351:R353"/>
    <mergeCell ref="S351:S353"/>
    <mergeCell ref="T351:T353"/>
    <mergeCell ref="U351:U353"/>
    <mergeCell ref="D350:D354"/>
    <mergeCell ref="E350:E354"/>
    <mergeCell ref="F350:F354"/>
    <mergeCell ref="G350:G354"/>
    <mergeCell ref="H350:H354"/>
    <mergeCell ref="I350:I354"/>
    <mergeCell ref="J350:J354"/>
    <mergeCell ref="K350:K354"/>
    <mergeCell ref="L350:L354"/>
    <mergeCell ref="BO351:BO353"/>
    <mergeCell ref="BP351:BP353"/>
    <mergeCell ref="BQ351:BQ353"/>
    <mergeCell ref="BS351:BS353"/>
    <mergeCell ref="BT351:BT353"/>
    <mergeCell ref="BU351:BU353"/>
    <mergeCell ref="BV351:BV353"/>
    <mergeCell ref="BW351:BW353"/>
    <mergeCell ref="P354:Q354"/>
    <mergeCell ref="V351:V353"/>
    <mergeCell ref="W351:W353"/>
    <mergeCell ref="X351:X353"/>
    <mergeCell ref="Y351:Y353"/>
    <mergeCell ref="Z351:Z353"/>
    <mergeCell ref="AA351:AA353"/>
    <mergeCell ref="AB351:AB353"/>
    <mergeCell ref="AC351:AC353"/>
    <mergeCell ref="AD351:AD353"/>
    <mergeCell ref="M196:M200"/>
    <mergeCell ref="N197:N199"/>
    <mergeCell ref="O197:O199"/>
    <mergeCell ref="P197:P199"/>
    <mergeCell ref="Q197:Q199"/>
    <mergeCell ref="R197:R199"/>
    <mergeCell ref="S197:S199"/>
    <mergeCell ref="T197:T199"/>
    <mergeCell ref="U197:U199"/>
    <mergeCell ref="D196:D200"/>
    <mergeCell ref="E196:E200"/>
    <mergeCell ref="F196:F200"/>
    <mergeCell ref="G196:G200"/>
    <mergeCell ref="H196:H200"/>
    <mergeCell ref="I196:I200"/>
    <mergeCell ref="J196:J200"/>
    <mergeCell ref="K196:K200"/>
    <mergeCell ref="L196:L200"/>
    <mergeCell ref="BO197:BO199"/>
    <mergeCell ref="BP197:BP199"/>
    <mergeCell ref="BQ197:BQ199"/>
    <mergeCell ref="BS197:BS199"/>
    <mergeCell ref="BT197:BT199"/>
    <mergeCell ref="BU197:BU199"/>
    <mergeCell ref="BV197:BV199"/>
    <mergeCell ref="BW197:BW199"/>
    <mergeCell ref="P200:Q200"/>
    <mergeCell ref="V197:V199"/>
    <mergeCell ref="W197:W199"/>
    <mergeCell ref="X197:X199"/>
    <mergeCell ref="Y197:Y199"/>
    <mergeCell ref="Z197:Z199"/>
    <mergeCell ref="AA197:AA199"/>
    <mergeCell ref="AB197:AB199"/>
    <mergeCell ref="AC197:AC199"/>
    <mergeCell ref="AD197:AD199"/>
    <mergeCell ref="M201:M205"/>
    <mergeCell ref="N202:N204"/>
    <mergeCell ref="O202:O204"/>
    <mergeCell ref="P202:P204"/>
    <mergeCell ref="Q202:Q204"/>
    <mergeCell ref="R202:R204"/>
    <mergeCell ref="S202:S204"/>
    <mergeCell ref="T202:T204"/>
    <mergeCell ref="U202:U204"/>
    <mergeCell ref="D201:D205"/>
    <mergeCell ref="E201:E205"/>
    <mergeCell ref="F201:F205"/>
    <mergeCell ref="G201:G205"/>
    <mergeCell ref="H201:H205"/>
    <mergeCell ref="I201:I205"/>
    <mergeCell ref="J201:J205"/>
    <mergeCell ref="K201:K205"/>
    <mergeCell ref="L201:L205"/>
    <mergeCell ref="BO202:BO204"/>
    <mergeCell ref="BP202:BP204"/>
    <mergeCell ref="BQ202:BQ204"/>
    <mergeCell ref="BS202:BS204"/>
    <mergeCell ref="BT202:BT204"/>
    <mergeCell ref="BU202:BU204"/>
    <mergeCell ref="BV202:BV204"/>
    <mergeCell ref="BW202:BW204"/>
    <mergeCell ref="P205:Q205"/>
    <mergeCell ref="V202:V204"/>
    <mergeCell ref="W202:W204"/>
    <mergeCell ref="X202:X204"/>
    <mergeCell ref="Y202:Y204"/>
    <mergeCell ref="Z202:Z204"/>
    <mergeCell ref="AA202:AA204"/>
    <mergeCell ref="AB202:AB204"/>
    <mergeCell ref="AC202:AC204"/>
    <mergeCell ref="AD202:AD204"/>
    <mergeCell ref="M206:M211"/>
    <mergeCell ref="N207:N210"/>
    <mergeCell ref="O207:O210"/>
    <mergeCell ref="P207:P210"/>
    <mergeCell ref="Q207:Q210"/>
    <mergeCell ref="R207:R210"/>
    <mergeCell ref="S207:S210"/>
    <mergeCell ref="T207:T210"/>
    <mergeCell ref="U207:U210"/>
    <mergeCell ref="D206:D211"/>
    <mergeCell ref="E206:E211"/>
    <mergeCell ref="F206:F211"/>
    <mergeCell ref="G206:G211"/>
    <mergeCell ref="H206:H211"/>
    <mergeCell ref="I206:I211"/>
    <mergeCell ref="J206:J211"/>
    <mergeCell ref="K206:K211"/>
    <mergeCell ref="L206:L211"/>
    <mergeCell ref="BO207:BO210"/>
    <mergeCell ref="BP207:BP210"/>
    <mergeCell ref="BQ207:BQ210"/>
    <mergeCell ref="BS207:BS210"/>
    <mergeCell ref="BT207:BT210"/>
    <mergeCell ref="BU207:BU210"/>
    <mergeCell ref="BV207:BV210"/>
    <mergeCell ref="BW207:BW210"/>
    <mergeCell ref="P211:Q211"/>
    <mergeCell ref="V207:V210"/>
    <mergeCell ref="W207:W210"/>
    <mergeCell ref="X207:X210"/>
    <mergeCell ref="Y207:Y210"/>
    <mergeCell ref="Z207:Z210"/>
    <mergeCell ref="AA207:AA210"/>
    <mergeCell ref="AB207:AB210"/>
    <mergeCell ref="AC207:AC210"/>
    <mergeCell ref="AD207:AD210"/>
    <mergeCell ref="M212:M217"/>
    <mergeCell ref="N213:N216"/>
    <mergeCell ref="O213:O216"/>
    <mergeCell ref="P213:P216"/>
    <mergeCell ref="Q213:Q216"/>
    <mergeCell ref="R213:R216"/>
    <mergeCell ref="S213:S216"/>
    <mergeCell ref="T213:T216"/>
    <mergeCell ref="U213:U216"/>
    <mergeCell ref="D212:D217"/>
    <mergeCell ref="E212:E217"/>
    <mergeCell ref="F212:F217"/>
    <mergeCell ref="G212:G217"/>
    <mergeCell ref="H212:H217"/>
    <mergeCell ref="I212:I217"/>
    <mergeCell ref="J212:J217"/>
    <mergeCell ref="K212:K217"/>
    <mergeCell ref="L212:L217"/>
    <mergeCell ref="BO213:BO216"/>
    <mergeCell ref="BP213:BP216"/>
    <mergeCell ref="BQ213:BQ216"/>
    <mergeCell ref="BS213:BS216"/>
    <mergeCell ref="BT213:BT216"/>
    <mergeCell ref="BU213:BU216"/>
    <mergeCell ref="BV213:BV216"/>
    <mergeCell ref="BW213:BW216"/>
    <mergeCell ref="P217:Q217"/>
    <mergeCell ref="V213:V216"/>
    <mergeCell ref="W213:W216"/>
    <mergeCell ref="X213:X216"/>
    <mergeCell ref="Y213:Y216"/>
    <mergeCell ref="Z213:Z216"/>
    <mergeCell ref="AA213:AA216"/>
    <mergeCell ref="AB213:AB216"/>
    <mergeCell ref="AC213:AC216"/>
    <mergeCell ref="AD213:AD216"/>
    <mergeCell ref="M218:M222"/>
    <mergeCell ref="N219:N221"/>
    <mergeCell ref="O219:O221"/>
    <mergeCell ref="P219:P221"/>
    <mergeCell ref="Q219:Q221"/>
    <mergeCell ref="R219:R221"/>
    <mergeCell ref="S219:S221"/>
    <mergeCell ref="T219:T221"/>
    <mergeCell ref="U219:U221"/>
    <mergeCell ref="D218:D222"/>
    <mergeCell ref="E218:E222"/>
    <mergeCell ref="F218:F222"/>
    <mergeCell ref="G218:G222"/>
    <mergeCell ref="H218:H222"/>
    <mergeCell ref="I218:I222"/>
    <mergeCell ref="J218:J222"/>
    <mergeCell ref="K218:K222"/>
    <mergeCell ref="L218:L222"/>
    <mergeCell ref="BO219:BO221"/>
    <mergeCell ref="BP219:BP221"/>
    <mergeCell ref="BQ219:BQ221"/>
    <mergeCell ref="BS219:BS221"/>
    <mergeCell ref="BT219:BT221"/>
    <mergeCell ref="BU219:BU221"/>
    <mergeCell ref="BV219:BV221"/>
    <mergeCell ref="BW219:BW221"/>
    <mergeCell ref="P222:Q222"/>
    <mergeCell ref="V219:V221"/>
    <mergeCell ref="W219:W221"/>
    <mergeCell ref="X219:X221"/>
    <mergeCell ref="Y219:Y221"/>
    <mergeCell ref="Z219:Z221"/>
    <mergeCell ref="AA219:AA221"/>
    <mergeCell ref="AB219:AB221"/>
    <mergeCell ref="AC219:AC221"/>
    <mergeCell ref="AD219:AD221"/>
    <mergeCell ref="M223:M229"/>
    <mergeCell ref="N224:N228"/>
    <mergeCell ref="O224:O228"/>
    <mergeCell ref="P224:P228"/>
    <mergeCell ref="Q224:Q228"/>
    <mergeCell ref="R224:R228"/>
    <mergeCell ref="S224:S228"/>
    <mergeCell ref="T224:T228"/>
    <mergeCell ref="U224:U228"/>
    <mergeCell ref="D223:D229"/>
    <mergeCell ref="E223:E229"/>
    <mergeCell ref="F223:F229"/>
    <mergeCell ref="G223:G229"/>
    <mergeCell ref="H223:H229"/>
    <mergeCell ref="I223:I229"/>
    <mergeCell ref="J223:J229"/>
    <mergeCell ref="K223:K229"/>
    <mergeCell ref="L223:L229"/>
    <mergeCell ref="BO224:BO228"/>
    <mergeCell ref="BP224:BP228"/>
    <mergeCell ref="BQ224:BQ228"/>
    <mergeCell ref="BS224:BS228"/>
    <mergeCell ref="BT224:BT228"/>
    <mergeCell ref="BU224:BU228"/>
    <mergeCell ref="BV224:BV228"/>
    <mergeCell ref="BW224:BW228"/>
    <mergeCell ref="P229:Q229"/>
    <mergeCell ref="V224:V228"/>
    <mergeCell ref="W224:W228"/>
    <mergeCell ref="X224:X228"/>
    <mergeCell ref="Y224:Y228"/>
    <mergeCell ref="Z224:Z228"/>
    <mergeCell ref="AA224:AA228"/>
    <mergeCell ref="AB224:AB228"/>
    <mergeCell ref="AC224:AC228"/>
    <mergeCell ref="AD224:AD228"/>
    <mergeCell ref="M230:M235"/>
    <mergeCell ref="N231:N234"/>
    <mergeCell ref="O231:O234"/>
    <mergeCell ref="P231:P234"/>
    <mergeCell ref="Q231:Q234"/>
    <mergeCell ref="R231:R234"/>
    <mergeCell ref="S231:S234"/>
    <mergeCell ref="T231:T234"/>
    <mergeCell ref="U231:U234"/>
    <mergeCell ref="D230:D235"/>
    <mergeCell ref="E230:E235"/>
    <mergeCell ref="F230:F235"/>
    <mergeCell ref="G230:G235"/>
    <mergeCell ref="H230:H235"/>
    <mergeCell ref="I230:I235"/>
    <mergeCell ref="J230:J235"/>
    <mergeCell ref="K230:K235"/>
    <mergeCell ref="L230:L235"/>
    <mergeCell ref="BO231:BO234"/>
    <mergeCell ref="BP231:BP234"/>
    <mergeCell ref="BQ231:BQ234"/>
    <mergeCell ref="BS231:BS234"/>
    <mergeCell ref="BT231:BT234"/>
    <mergeCell ref="BU231:BU234"/>
    <mergeCell ref="BV231:BV234"/>
    <mergeCell ref="BW231:BW234"/>
    <mergeCell ref="P235:Q235"/>
    <mergeCell ref="V231:V234"/>
    <mergeCell ref="W231:W234"/>
    <mergeCell ref="X231:X234"/>
    <mergeCell ref="Y231:Y234"/>
    <mergeCell ref="Z231:Z234"/>
    <mergeCell ref="AA231:AA234"/>
    <mergeCell ref="AB231:AB234"/>
    <mergeCell ref="AC231:AC234"/>
    <mergeCell ref="AD231:AD234"/>
    <mergeCell ref="M236:M241"/>
    <mergeCell ref="N237:N240"/>
    <mergeCell ref="O237:O240"/>
    <mergeCell ref="P237:P240"/>
    <mergeCell ref="Q237:Q240"/>
    <mergeCell ref="R237:R240"/>
    <mergeCell ref="S237:S240"/>
    <mergeCell ref="T237:T240"/>
    <mergeCell ref="U237:U240"/>
    <mergeCell ref="D236:D241"/>
    <mergeCell ref="E236:E241"/>
    <mergeCell ref="F236:F241"/>
    <mergeCell ref="G236:G241"/>
    <mergeCell ref="H236:H241"/>
    <mergeCell ref="I236:I241"/>
    <mergeCell ref="J236:J241"/>
    <mergeCell ref="K236:K241"/>
    <mergeCell ref="L236:L241"/>
    <mergeCell ref="BO237:BO240"/>
    <mergeCell ref="BP237:BP240"/>
    <mergeCell ref="BQ237:BQ240"/>
    <mergeCell ref="BS237:BS240"/>
    <mergeCell ref="BT237:BT240"/>
    <mergeCell ref="BU237:BU240"/>
    <mergeCell ref="BV237:BV240"/>
    <mergeCell ref="BW237:BW240"/>
    <mergeCell ref="P241:Q241"/>
    <mergeCell ref="V237:V240"/>
    <mergeCell ref="W237:W240"/>
    <mergeCell ref="X237:X240"/>
    <mergeCell ref="Y237:Y240"/>
    <mergeCell ref="Z237:Z240"/>
    <mergeCell ref="AA237:AA240"/>
    <mergeCell ref="AB237:AB240"/>
    <mergeCell ref="AC237:AC240"/>
    <mergeCell ref="AD237:AD240"/>
    <mergeCell ref="M242:M247"/>
    <mergeCell ref="N243:N246"/>
    <mergeCell ref="O243:O246"/>
    <mergeCell ref="P243:P246"/>
    <mergeCell ref="Q243:Q246"/>
    <mergeCell ref="R243:R246"/>
    <mergeCell ref="S243:S246"/>
    <mergeCell ref="T243:T246"/>
    <mergeCell ref="U243:U246"/>
    <mergeCell ref="D242:D247"/>
    <mergeCell ref="E242:E247"/>
    <mergeCell ref="F242:F247"/>
    <mergeCell ref="G242:G247"/>
    <mergeCell ref="H242:H247"/>
    <mergeCell ref="I242:I247"/>
    <mergeCell ref="J242:J247"/>
    <mergeCell ref="K242:K247"/>
    <mergeCell ref="L242:L247"/>
    <mergeCell ref="BO243:BO246"/>
    <mergeCell ref="BP243:BP246"/>
    <mergeCell ref="BQ243:BQ246"/>
    <mergeCell ref="BS243:BS246"/>
    <mergeCell ref="BT243:BT246"/>
    <mergeCell ref="BU243:BU246"/>
    <mergeCell ref="BV243:BV246"/>
    <mergeCell ref="BW243:BW246"/>
    <mergeCell ref="P247:Q247"/>
    <mergeCell ref="V243:V246"/>
    <mergeCell ref="W243:W246"/>
    <mergeCell ref="X243:X246"/>
    <mergeCell ref="Y243:Y246"/>
    <mergeCell ref="Z243:Z246"/>
    <mergeCell ref="AA243:AA246"/>
    <mergeCell ref="AB243:AB246"/>
    <mergeCell ref="AC243:AC246"/>
    <mergeCell ref="AD243:AD246"/>
    <mergeCell ref="M248:M252"/>
    <mergeCell ref="N249:N251"/>
    <mergeCell ref="O249:O251"/>
    <mergeCell ref="P249:P251"/>
    <mergeCell ref="Q249:Q251"/>
    <mergeCell ref="R249:R251"/>
    <mergeCell ref="S249:S251"/>
    <mergeCell ref="T249:T251"/>
    <mergeCell ref="U249:U251"/>
    <mergeCell ref="D248:D252"/>
    <mergeCell ref="E248:E252"/>
    <mergeCell ref="F248:F252"/>
    <mergeCell ref="G248:G252"/>
    <mergeCell ref="H248:H252"/>
    <mergeCell ref="I248:I252"/>
    <mergeCell ref="J248:J252"/>
    <mergeCell ref="K248:K252"/>
    <mergeCell ref="L248:L252"/>
    <mergeCell ref="BO249:BO251"/>
    <mergeCell ref="BP249:BP251"/>
    <mergeCell ref="BQ249:BQ251"/>
    <mergeCell ref="BS249:BS251"/>
    <mergeCell ref="BT249:BT251"/>
    <mergeCell ref="BU249:BU251"/>
    <mergeCell ref="BV249:BV251"/>
    <mergeCell ref="BW249:BW251"/>
    <mergeCell ref="P252:Q252"/>
    <mergeCell ref="V249:V251"/>
    <mergeCell ref="W249:W251"/>
    <mergeCell ref="X249:X251"/>
    <mergeCell ref="Y249:Y251"/>
    <mergeCell ref="Z249:Z251"/>
    <mergeCell ref="AA249:AA251"/>
    <mergeCell ref="AB249:AB251"/>
    <mergeCell ref="AC249:AC251"/>
    <mergeCell ref="AD249:AD251"/>
    <mergeCell ref="M56:M61"/>
    <mergeCell ref="N57:N60"/>
    <mergeCell ref="O57:O60"/>
    <mergeCell ref="P57:P60"/>
    <mergeCell ref="Q57:Q60"/>
    <mergeCell ref="R57:R60"/>
    <mergeCell ref="S57:S60"/>
    <mergeCell ref="T57:T60"/>
    <mergeCell ref="U57:U60"/>
    <mergeCell ref="D56:D61"/>
    <mergeCell ref="E56:E61"/>
    <mergeCell ref="F56:F61"/>
    <mergeCell ref="G56:G61"/>
    <mergeCell ref="H56:H61"/>
    <mergeCell ref="I56:I61"/>
    <mergeCell ref="J56:J61"/>
    <mergeCell ref="K56:K61"/>
    <mergeCell ref="L56:L61"/>
    <mergeCell ref="BO57:BO60"/>
    <mergeCell ref="BP57:BP60"/>
    <mergeCell ref="BQ57:BQ60"/>
    <mergeCell ref="BS57:BS60"/>
    <mergeCell ref="BT57:BT60"/>
    <mergeCell ref="BU57:BU60"/>
    <mergeCell ref="BV57:BV60"/>
    <mergeCell ref="BW57:BW60"/>
    <mergeCell ref="P61:Q61"/>
    <mergeCell ref="V57:V60"/>
    <mergeCell ref="W57:W60"/>
    <mergeCell ref="X57:X60"/>
    <mergeCell ref="Y57:Y60"/>
    <mergeCell ref="Z57:Z60"/>
    <mergeCell ref="AA57:AA60"/>
    <mergeCell ref="AB57:AB60"/>
    <mergeCell ref="AC57:AC60"/>
    <mergeCell ref="AD57:AD60"/>
    <mergeCell ref="M62:M66"/>
    <mergeCell ref="N63:N65"/>
    <mergeCell ref="O63:O65"/>
    <mergeCell ref="P63:P65"/>
    <mergeCell ref="Q63:Q65"/>
    <mergeCell ref="R63:R65"/>
    <mergeCell ref="S63:S65"/>
    <mergeCell ref="T63:T65"/>
    <mergeCell ref="U63:U65"/>
    <mergeCell ref="D62:D66"/>
    <mergeCell ref="E62:E66"/>
    <mergeCell ref="F62:F66"/>
    <mergeCell ref="G62:G66"/>
    <mergeCell ref="H62:H66"/>
    <mergeCell ref="I62:I66"/>
    <mergeCell ref="J62:J66"/>
    <mergeCell ref="K62:K66"/>
    <mergeCell ref="L62:L66"/>
    <mergeCell ref="BO63:BO65"/>
    <mergeCell ref="BP63:BP65"/>
    <mergeCell ref="BQ63:BQ65"/>
    <mergeCell ref="BS63:BS65"/>
    <mergeCell ref="BT63:BT65"/>
    <mergeCell ref="BU63:BU65"/>
    <mergeCell ref="BV63:BV65"/>
    <mergeCell ref="BW63:BW65"/>
    <mergeCell ref="P66:Q66"/>
    <mergeCell ref="V63:V65"/>
    <mergeCell ref="W63:W65"/>
    <mergeCell ref="X63:X65"/>
    <mergeCell ref="Y63:Y65"/>
    <mergeCell ref="Z63:Z65"/>
    <mergeCell ref="AA63:AA65"/>
    <mergeCell ref="AB63:AB65"/>
    <mergeCell ref="AC63:AC65"/>
    <mergeCell ref="AD63:AD65"/>
    <mergeCell ref="M67:M71"/>
    <mergeCell ref="N68:N70"/>
    <mergeCell ref="O68:O70"/>
    <mergeCell ref="P68:P70"/>
    <mergeCell ref="Q68:Q70"/>
    <mergeCell ref="R68:R70"/>
    <mergeCell ref="S68:S70"/>
    <mergeCell ref="T68:T70"/>
    <mergeCell ref="U68:U70"/>
    <mergeCell ref="D67:D71"/>
    <mergeCell ref="E67:E71"/>
    <mergeCell ref="F67:F71"/>
    <mergeCell ref="G67:G71"/>
    <mergeCell ref="H67:H71"/>
    <mergeCell ref="I67:I71"/>
    <mergeCell ref="J67:J71"/>
    <mergeCell ref="K67:K71"/>
    <mergeCell ref="L67:L71"/>
    <mergeCell ref="BO68:BO70"/>
    <mergeCell ref="BP68:BP70"/>
    <mergeCell ref="BQ68:BQ70"/>
    <mergeCell ref="BS68:BS70"/>
    <mergeCell ref="BT68:BT70"/>
    <mergeCell ref="BU68:BU70"/>
    <mergeCell ref="BV68:BV70"/>
    <mergeCell ref="BW68:BW70"/>
    <mergeCell ref="P71:Q71"/>
    <mergeCell ref="V68:V70"/>
    <mergeCell ref="W68:W70"/>
    <mergeCell ref="X68:X70"/>
    <mergeCell ref="Y68:Y70"/>
    <mergeCell ref="Z68:Z70"/>
    <mergeCell ref="AA68:AA70"/>
    <mergeCell ref="AB68:AB70"/>
    <mergeCell ref="AC68:AC70"/>
    <mergeCell ref="AD68:AD70"/>
    <mergeCell ref="M72:M76"/>
    <mergeCell ref="N73:N75"/>
    <mergeCell ref="O73:O75"/>
    <mergeCell ref="P73:P75"/>
    <mergeCell ref="Q73:Q75"/>
    <mergeCell ref="R73:R75"/>
    <mergeCell ref="S73:S75"/>
    <mergeCell ref="T73:T75"/>
    <mergeCell ref="U73:U75"/>
    <mergeCell ref="D72:D76"/>
    <mergeCell ref="E72:E76"/>
    <mergeCell ref="F72:F76"/>
    <mergeCell ref="G72:G76"/>
    <mergeCell ref="H72:H76"/>
    <mergeCell ref="I72:I76"/>
    <mergeCell ref="J72:J76"/>
    <mergeCell ref="K72:K76"/>
    <mergeCell ref="L72:L76"/>
    <mergeCell ref="BO73:BO75"/>
    <mergeCell ref="BP73:BP75"/>
    <mergeCell ref="BQ73:BQ75"/>
    <mergeCell ref="BS73:BS75"/>
    <mergeCell ref="BT73:BT75"/>
    <mergeCell ref="BU73:BU75"/>
    <mergeCell ref="BV73:BV75"/>
    <mergeCell ref="BW73:BW75"/>
    <mergeCell ref="P76:Q76"/>
    <mergeCell ref="V73:V75"/>
    <mergeCell ref="W73:W75"/>
    <mergeCell ref="X73:X75"/>
    <mergeCell ref="Y73:Y75"/>
    <mergeCell ref="Z73:Z75"/>
    <mergeCell ref="AA73:AA75"/>
    <mergeCell ref="AB73:AB75"/>
    <mergeCell ref="AC73:AC75"/>
    <mergeCell ref="AD73:AD75"/>
    <mergeCell ref="M253:M257"/>
    <mergeCell ref="N254:N256"/>
    <mergeCell ref="O254:O256"/>
    <mergeCell ref="P254:P256"/>
    <mergeCell ref="Q254:Q256"/>
    <mergeCell ref="R254:R256"/>
    <mergeCell ref="S254:S256"/>
    <mergeCell ref="T254:T256"/>
    <mergeCell ref="U254:U256"/>
    <mergeCell ref="D253:D257"/>
    <mergeCell ref="E253:E257"/>
    <mergeCell ref="F253:F257"/>
    <mergeCell ref="G253:G257"/>
    <mergeCell ref="H253:H257"/>
    <mergeCell ref="I253:I257"/>
    <mergeCell ref="J253:J257"/>
    <mergeCell ref="K253:K257"/>
    <mergeCell ref="L253:L257"/>
    <mergeCell ref="BO254:BO256"/>
    <mergeCell ref="BP254:BP256"/>
    <mergeCell ref="BQ254:BQ256"/>
    <mergeCell ref="BS254:BS256"/>
    <mergeCell ref="BT254:BT256"/>
    <mergeCell ref="BU254:BU256"/>
    <mergeCell ref="BV254:BV256"/>
    <mergeCell ref="BW254:BW256"/>
    <mergeCell ref="P257:Q257"/>
    <mergeCell ref="V254:V256"/>
    <mergeCell ref="W254:W256"/>
    <mergeCell ref="X254:X256"/>
    <mergeCell ref="Y254:Y256"/>
    <mergeCell ref="Z254:Z256"/>
    <mergeCell ref="AA254:AA256"/>
    <mergeCell ref="AB254:AB256"/>
    <mergeCell ref="AC254:AC256"/>
    <mergeCell ref="AD254:AD256"/>
    <mergeCell ref="M258:M262"/>
    <mergeCell ref="N259:N261"/>
    <mergeCell ref="O259:O261"/>
    <mergeCell ref="P259:P261"/>
    <mergeCell ref="Q259:Q261"/>
    <mergeCell ref="R259:R261"/>
    <mergeCell ref="S259:S261"/>
    <mergeCell ref="T259:T261"/>
    <mergeCell ref="U259:U261"/>
    <mergeCell ref="D258:D262"/>
    <mergeCell ref="E258:E262"/>
    <mergeCell ref="F258:F262"/>
    <mergeCell ref="G258:G262"/>
    <mergeCell ref="H258:H262"/>
    <mergeCell ref="I258:I262"/>
    <mergeCell ref="J258:J262"/>
    <mergeCell ref="K258:K262"/>
    <mergeCell ref="L258:L262"/>
    <mergeCell ref="BO259:BO261"/>
    <mergeCell ref="BP259:BP261"/>
    <mergeCell ref="BQ259:BQ261"/>
    <mergeCell ref="BS259:BS261"/>
    <mergeCell ref="BT259:BT261"/>
    <mergeCell ref="BU259:BU261"/>
    <mergeCell ref="BV259:BV261"/>
    <mergeCell ref="BW259:BW261"/>
    <mergeCell ref="P262:Q262"/>
    <mergeCell ref="V259:V261"/>
    <mergeCell ref="W259:W261"/>
    <mergeCell ref="X259:X261"/>
    <mergeCell ref="Y259:Y261"/>
    <mergeCell ref="Z259:Z261"/>
    <mergeCell ref="AA259:AA261"/>
    <mergeCell ref="AB259:AB261"/>
    <mergeCell ref="AC259:AC261"/>
    <mergeCell ref="AD259:AD261"/>
    <mergeCell ref="M263:M267"/>
    <mergeCell ref="N264:N266"/>
    <mergeCell ref="O264:O266"/>
    <mergeCell ref="P264:P266"/>
    <mergeCell ref="Q264:Q266"/>
    <mergeCell ref="R264:R266"/>
    <mergeCell ref="S264:S266"/>
    <mergeCell ref="T264:T266"/>
    <mergeCell ref="U264:U266"/>
    <mergeCell ref="D263:D267"/>
    <mergeCell ref="E263:E267"/>
    <mergeCell ref="F263:F267"/>
    <mergeCell ref="G263:G267"/>
    <mergeCell ref="H263:H267"/>
    <mergeCell ref="I263:I267"/>
    <mergeCell ref="J263:J267"/>
    <mergeCell ref="K263:K267"/>
    <mergeCell ref="L263:L267"/>
    <mergeCell ref="BO264:BO266"/>
    <mergeCell ref="BP264:BP266"/>
    <mergeCell ref="BQ264:BQ266"/>
    <mergeCell ref="BS264:BS266"/>
    <mergeCell ref="BT264:BT266"/>
    <mergeCell ref="BU264:BU266"/>
    <mergeCell ref="BV264:BV266"/>
    <mergeCell ref="BW264:BW266"/>
    <mergeCell ref="P267:Q267"/>
    <mergeCell ref="V264:V266"/>
    <mergeCell ref="W264:W266"/>
    <mergeCell ref="X264:X266"/>
    <mergeCell ref="Y264:Y266"/>
    <mergeCell ref="Z264:Z266"/>
    <mergeCell ref="AA264:AA266"/>
    <mergeCell ref="AB264:AB266"/>
    <mergeCell ref="AC264:AC266"/>
    <mergeCell ref="AD264:AD266"/>
    <mergeCell ref="M268:M272"/>
    <mergeCell ref="N269:N271"/>
    <mergeCell ref="O269:O271"/>
    <mergeCell ref="P269:P271"/>
    <mergeCell ref="Q269:Q271"/>
    <mergeCell ref="R269:R271"/>
    <mergeCell ref="S269:S271"/>
    <mergeCell ref="T269:T271"/>
    <mergeCell ref="U269:U271"/>
    <mergeCell ref="D268:D272"/>
    <mergeCell ref="E268:E272"/>
    <mergeCell ref="F268:F272"/>
    <mergeCell ref="G268:G272"/>
    <mergeCell ref="H268:H272"/>
    <mergeCell ref="I268:I272"/>
    <mergeCell ref="J268:J272"/>
    <mergeCell ref="K268:K272"/>
    <mergeCell ref="L268:L272"/>
    <mergeCell ref="BO269:BO271"/>
    <mergeCell ref="BP269:BP271"/>
    <mergeCell ref="BQ269:BQ271"/>
    <mergeCell ref="BS269:BS271"/>
    <mergeCell ref="BT269:BT271"/>
    <mergeCell ref="BU269:BU271"/>
    <mergeCell ref="BV269:BV271"/>
    <mergeCell ref="BW269:BW271"/>
    <mergeCell ref="P272:Q272"/>
    <mergeCell ref="V269:V271"/>
    <mergeCell ref="W269:W271"/>
    <mergeCell ref="X269:X271"/>
    <mergeCell ref="Y269:Y271"/>
    <mergeCell ref="Z269:Z271"/>
    <mergeCell ref="AA269:AA271"/>
    <mergeCell ref="AB269:AB271"/>
    <mergeCell ref="AC269:AC271"/>
    <mergeCell ref="AD269:AD271"/>
    <mergeCell ref="M273:M277"/>
    <mergeCell ref="N274:N276"/>
    <mergeCell ref="O274:O276"/>
    <mergeCell ref="P274:P276"/>
    <mergeCell ref="Q274:Q276"/>
    <mergeCell ref="R274:R276"/>
    <mergeCell ref="S274:S276"/>
    <mergeCell ref="T274:T276"/>
    <mergeCell ref="U274:U276"/>
    <mergeCell ref="D273:D277"/>
    <mergeCell ref="E273:E277"/>
    <mergeCell ref="F273:F277"/>
    <mergeCell ref="G273:G277"/>
    <mergeCell ref="H273:H277"/>
    <mergeCell ref="I273:I277"/>
    <mergeCell ref="J273:J277"/>
    <mergeCell ref="K273:K277"/>
    <mergeCell ref="L273:L277"/>
    <mergeCell ref="BO274:BO276"/>
    <mergeCell ref="BP274:BP276"/>
    <mergeCell ref="BQ274:BQ276"/>
    <mergeCell ref="BS274:BS276"/>
    <mergeCell ref="BT274:BT276"/>
    <mergeCell ref="BU274:BU276"/>
    <mergeCell ref="BV274:BV276"/>
    <mergeCell ref="BW274:BW276"/>
    <mergeCell ref="P277:Q277"/>
    <mergeCell ref="V274:V276"/>
    <mergeCell ref="W274:W276"/>
    <mergeCell ref="X274:X276"/>
    <mergeCell ref="Y274:Y276"/>
    <mergeCell ref="Z274:Z276"/>
    <mergeCell ref="AA274:AA276"/>
    <mergeCell ref="AB274:AB276"/>
    <mergeCell ref="AC274:AC276"/>
    <mergeCell ref="AD274:AD276"/>
    <mergeCell ref="M278:M282"/>
    <mergeCell ref="N279:N281"/>
    <mergeCell ref="O279:O281"/>
    <mergeCell ref="P279:P281"/>
    <mergeCell ref="Q279:Q281"/>
    <mergeCell ref="R279:R281"/>
    <mergeCell ref="S279:S281"/>
    <mergeCell ref="T279:T281"/>
    <mergeCell ref="U279:U281"/>
    <mergeCell ref="D278:D282"/>
    <mergeCell ref="E278:E282"/>
    <mergeCell ref="F278:F282"/>
    <mergeCell ref="G278:G282"/>
    <mergeCell ref="H278:H282"/>
    <mergeCell ref="I278:I282"/>
    <mergeCell ref="J278:J282"/>
    <mergeCell ref="K278:K282"/>
    <mergeCell ref="L278:L282"/>
    <mergeCell ref="BO279:BO281"/>
    <mergeCell ref="BP279:BP281"/>
    <mergeCell ref="BQ279:BQ281"/>
    <mergeCell ref="BS279:BS281"/>
    <mergeCell ref="BT279:BT281"/>
    <mergeCell ref="BU279:BU281"/>
    <mergeCell ref="BV279:BV281"/>
    <mergeCell ref="BW279:BW281"/>
    <mergeCell ref="P282:Q282"/>
    <mergeCell ref="V279:V281"/>
    <mergeCell ref="W279:W281"/>
    <mergeCell ref="X279:X281"/>
    <mergeCell ref="Y279:Y281"/>
    <mergeCell ref="Z279:Z281"/>
    <mergeCell ref="AA279:AA281"/>
    <mergeCell ref="AB279:AB281"/>
    <mergeCell ref="AC279:AC281"/>
    <mergeCell ref="AD279:AD281"/>
    <mergeCell ref="M283:M287"/>
    <mergeCell ref="N284:N286"/>
    <mergeCell ref="O284:O286"/>
    <mergeCell ref="P284:P286"/>
    <mergeCell ref="Q284:Q286"/>
    <mergeCell ref="R284:R286"/>
    <mergeCell ref="S284:S286"/>
    <mergeCell ref="T284:T286"/>
    <mergeCell ref="U284:U286"/>
    <mergeCell ref="D283:D287"/>
    <mergeCell ref="E283:E287"/>
    <mergeCell ref="F283:F287"/>
    <mergeCell ref="G283:G287"/>
    <mergeCell ref="H283:H287"/>
    <mergeCell ref="I283:I287"/>
    <mergeCell ref="J283:J287"/>
    <mergeCell ref="K283:K287"/>
    <mergeCell ref="L283:L287"/>
    <mergeCell ref="BO284:BO286"/>
    <mergeCell ref="BP284:BP286"/>
    <mergeCell ref="BQ284:BQ286"/>
    <mergeCell ref="BS284:BS286"/>
    <mergeCell ref="BT284:BT286"/>
    <mergeCell ref="BU284:BU286"/>
    <mergeCell ref="BV284:BV286"/>
    <mergeCell ref="BW284:BW286"/>
    <mergeCell ref="P287:Q287"/>
    <mergeCell ref="V284:V286"/>
    <mergeCell ref="W284:W286"/>
    <mergeCell ref="X284:X286"/>
    <mergeCell ref="Y284:Y286"/>
    <mergeCell ref="Z284:Z286"/>
    <mergeCell ref="AA284:AA286"/>
    <mergeCell ref="AB284:AB286"/>
    <mergeCell ref="AC284:AC286"/>
    <mergeCell ref="AD284:AD286"/>
    <mergeCell ref="M288:M292"/>
    <mergeCell ref="N289:N291"/>
    <mergeCell ref="O289:O291"/>
    <mergeCell ref="P289:P291"/>
    <mergeCell ref="Q289:Q291"/>
    <mergeCell ref="R289:R291"/>
    <mergeCell ref="S289:S291"/>
    <mergeCell ref="T289:T291"/>
    <mergeCell ref="U289:U291"/>
    <mergeCell ref="D288:D292"/>
    <mergeCell ref="E288:E292"/>
    <mergeCell ref="F288:F292"/>
    <mergeCell ref="G288:G292"/>
    <mergeCell ref="H288:H292"/>
    <mergeCell ref="I288:I292"/>
    <mergeCell ref="J288:J292"/>
    <mergeCell ref="K288:K292"/>
    <mergeCell ref="L288:L292"/>
    <mergeCell ref="BO289:BO291"/>
    <mergeCell ref="BP289:BP291"/>
    <mergeCell ref="BQ289:BQ291"/>
    <mergeCell ref="BS289:BS291"/>
    <mergeCell ref="BT289:BT291"/>
    <mergeCell ref="BU289:BU291"/>
    <mergeCell ref="BV289:BV291"/>
    <mergeCell ref="BW289:BW291"/>
    <mergeCell ref="P292:Q292"/>
    <mergeCell ref="V289:V291"/>
    <mergeCell ref="W289:W291"/>
    <mergeCell ref="X289:X291"/>
    <mergeCell ref="Y289:Y291"/>
    <mergeCell ref="Z289:Z291"/>
    <mergeCell ref="AA289:AA291"/>
    <mergeCell ref="AB289:AB291"/>
    <mergeCell ref="AC289:AC291"/>
    <mergeCell ref="AD289:AD291"/>
    <mergeCell ref="M293:M297"/>
    <mergeCell ref="N294:N296"/>
    <mergeCell ref="O294:O296"/>
    <mergeCell ref="P294:P296"/>
    <mergeCell ref="Q294:Q296"/>
    <mergeCell ref="R294:R296"/>
    <mergeCell ref="S294:S296"/>
    <mergeCell ref="T294:T296"/>
    <mergeCell ref="U294:U296"/>
    <mergeCell ref="D293:D297"/>
    <mergeCell ref="E293:E297"/>
    <mergeCell ref="F293:F297"/>
    <mergeCell ref="G293:G297"/>
    <mergeCell ref="H293:H297"/>
    <mergeCell ref="I293:I297"/>
    <mergeCell ref="J293:J297"/>
    <mergeCell ref="K293:K297"/>
    <mergeCell ref="L293:L297"/>
    <mergeCell ref="BO294:BO296"/>
    <mergeCell ref="BP294:BP296"/>
    <mergeCell ref="BQ294:BQ296"/>
    <mergeCell ref="BS294:BS296"/>
    <mergeCell ref="BT294:BT296"/>
    <mergeCell ref="BU294:BU296"/>
    <mergeCell ref="BV294:BV296"/>
    <mergeCell ref="BW294:BW296"/>
    <mergeCell ref="P297:Q297"/>
    <mergeCell ref="V294:V296"/>
    <mergeCell ref="W294:W296"/>
    <mergeCell ref="X294:X296"/>
    <mergeCell ref="Y294:Y296"/>
    <mergeCell ref="Z294:Z296"/>
    <mergeCell ref="AA294:AA296"/>
    <mergeCell ref="AB294:AB296"/>
    <mergeCell ref="AC294:AC296"/>
    <mergeCell ref="AD294:AD296"/>
    <mergeCell ref="M298:M302"/>
    <mergeCell ref="N299:N301"/>
    <mergeCell ref="O299:O301"/>
    <mergeCell ref="P299:P301"/>
    <mergeCell ref="Q299:Q301"/>
    <mergeCell ref="R299:R301"/>
    <mergeCell ref="S299:S301"/>
    <mergeCell ref="T299:T301"/>
    <mergeCell ref="U299:U301"/>
    <mergeCell ref="D298:D302"/>
    <mergeCell ref="E298:E302"/>
    <mergeCell ref="F298:F302"/>
    <mergeCell ref="G298:G302"/>
    <mergeCell ref="H298:H302"/>
    <mergeCell ref="I298:I302"/>
    <mergeCell ref="J298:J302"/>
    <mergeCell ref="K298:K302"/>
    <mergeCell ref="L298:L302"/>
    <mergeCell ref="BO299:BO301"/>
    <mergeCell ref="BP299:BP301"/>
    <mergeCell ref="BQ299:BQ301"/>
    <mergeCell ref="BS299:BS301"/>
    <mergeCell ref="BT299:BT301"/>
    <mergeCell ref="BU299:BU301"/>
    <mergeCell ref="BV299:BV301"/>
    <mergeCell ref="BW299:BW301"/>
    <mergeCell ref="P302:Q302"/>
    <mergeCell ref="V299:V301"/>
    <mergeCell ref="W299:W301"/>
    <mergeCell ref="X299:X301"/>
    <mergeCell ref="Y299:Y301"/>
    <mergeCell ref="Z299:Z301"/>
    <mergeCell ref="AA299:AA301"/>
    <mergeCell ref="AB299:AB301"/>
    <mergeCell ref="AC299:AC301"/>
    <mergeCell ref="AD299:AD301"/>
    <mergeCell ref="M303:M307"/>
    <mergeCell ref="N304:N306"/>
    <mergeCell ref="O304:O306"/>
    <mergeCell ref="P304:P306"/>
    <mergeCell ref="Q304:Q306"/>
    <mergeCell ref="R304:R306"/>
    <mergeCell ref="S304:S306"/>
    <mergeCell ref="T304:T306"/>
    <mergeCell ref="U304:U306"/>
    <mergeCell ref="D303:D307"/>
    <mergeCell ref="E303:E307"/>
    <mergeCell ref="F303:F307"/>
    <mergeCell ref="G303:G307"/>
    <mergeCell ref="H303:H307"/>
    <mergeCell ref="I303:I307"/>
    <mergeCell ref="J303:J307"/>
    <mergeCell ref="K303:K307"/>
    <mergeCell ref="L303:L307"/>
    <mergeCell ref="BO304:BO306"/>
    <mergeCell ref="BP304:BP306"/>
    <mergeCell ref="BQ304:BQ306"/>
    <mergeCell ref="BS304:BS306"/>
    <mergeCell ref="BT304:BT306"/>
    <mergeCell ref="BU304:BU306"/>
    <mergeCell ref="BV304:BV306"/>
    <mergeCell ref="BW304:BW306"/>
    <mergeCell ref="P307:Q307"/>
    <mergeCell ref="V304:V306"/>
    <mergeCell ref="W304:W306"/>
    <mergeCell ref="X304:X306"/>
    <mergeCell ref="Y304:Y306"/>
    <mergeCell ref="Z304:Z306"/>
    <mergeCell ref="AA304:AA306"/>
    <mergeCell ref="AB304:AB306"/>
    <mergeCell ref="AC304:AC306"/>
    <mergeCell ref="AD304:AD306"/>
    <mergeCell ref="M308:M312"/>
    <mergeCell ref="N309:N311"/>
    <mergeCell ref="O309:O311"/>
    <mergeCell ref="P309:P311"/>
    <mergeCell ref="Q309:Q311"/>
    <mergeCell ref="R309:R311"/>
    <mergeCell ref="S309:S311"/>
    <mergeCell ref="T309:T311"/>
    <mergeCell ref="U309:U311"/>
    <mergeCell ref="D308:D312"/>
    <mergeCell ref="E308:E312"/>
    <mergeCell ref="F308:F312"/>
    <mergeCell ref="G308:G312"/>
    <mergeCell ref="H308:H312"/>
    <mergeCell ref="I308:I312"/>
    <mergeCell ref="J308:J312"/>
    <mergeCell ref="K308:K312"/>
    <mergeCell ref="L308:L312"/>
    <mergeCell ref="BO309:BO311"/>
    <mergeCell ref="BP309:BP311"/>
    <mergeCell ref="BQ309:BQ311"/>
    <mergeCell ref="BS309:BS311"/>
    <mergeCell ref="BT309:BT311"/>
    <mergeCell ref="BU309:BU311"/>
    <mergeCell ref="BV309:BV311"/>
    <mergeCell ref="BW309:BW311"/>
    <mergeCell ref="P312:Q312"/>
    <mergeCell ref="V309:V311"/>
    <mergeCell ref="W309:W311"/>
    <mergeCell ref="X309:X311"/>
    <mergeCell ref="Y309:Y311"/>
    <mergeCell ref="Z309:Z311"/>
    <mergeCell ref="AA309:AA311"/>
    <mergeCell ref="AB309:AB311"/>
    <mergeCell ref="AC309:AC311"/>
    <mergeCell ref="AD309:AD311"/>
    <mergeCell ref="M313:M317"/>
    <mergeCell ref="N314:N316"/>
    <mergeCell ref="O314:O316"/>
    <mergeCell ref="P314:P316"/>
    <mergeCell ref="Q314:Q316"/>
    <mergeCell ref="R314:R316"/>
    <mergeCell ref="S314:S316"/>
    <mergeCell ref="T314:T316"/>
    <mergeCell ref="U314:U316"/>
    <mergeCell ref="D313:D317"/>
    <mergeCell ref="E313:E317"/>
    <mergeCell ref="F313:F317"/>
    <mergeCell ref="G313:G317"/>
    <mergeCell ref="H313:H317"/>
    <mergeCell ref="I313:I317"/>
    <mergeCell ref="J313:J317"/>
    <mergeCell ref="K313:K317"/>
    <mergeCell ref="L313:L317"/>
    <mergeCell ref="BO314:BO316"/>
    <mergeCell ref="BP314:BP316"/>
    <mergeCell ref="BQ314:BQ316"/>
    <mergeCell ref="BS314:BS316"/>
    <mergeCell ref="BT314:BT316"/>
    <mergeCell ref="BU314:BU316"/>
    <mergeCell ref="BV314:BV316"/>
    <mergeCell ref="BW314:BW316"/>
    <mergeCell ref="P317:Q317"/>
    <mergeCell ref="V314:V316"/>
    <mergeCell ref="W314:W316"/>
    <mergeCell ref="X314:X316"/>
    <mergeCell ref="Y314:Y316"/>
    <mergeCell ref="Z314:Z316"/>
    <mergeCell ref="AA314:AA316"/>
    <mergeCell ref="AB314:AB316"/>
    <mergeCell ref="AC314:AC316"/>
    <mergeCell ref="AD314:AD316"/>
    <mergeCell ref="M318:M322"/>
    <mergeCell ref="N319:N321"/>
    <mergeCell ref="O319:O321"/>
    <mergeCell ref="P319:P321"/>
    <mergeCell ref="Q319:Q321"/>
    <mergeCell ref="R319:R321"/>
    <mergeCell ref="S319:S321"/>
    <mergeCell ref="T319:T321"/>
    <mergeCell ref="U319:U321"/>
    <mergeCell ref="D318:D322"/>
    <mergeCell ref="E318:E322"/>
    <mergeCell ref="F318:F322"/>
    <mergeCell ref="G318:G322"/>
    <mergeCell ref="H318:H322"/>
    <mergeCell ref="I318:I322"/>
    <mergeCell ref="J318:J322"/>
    <mergeCell ref="K318:K322"/>
    <mergeCell ref="L318:L322"/>
    <mergeCell ref="BO319:BO321"/>
    <mergeCell ref="BP319:BP321"/>
    <mergeCell ref="BQ319:BQ321"/>
    <mergeCell ref="BS319:BS321"/>
    <mergeCell ref="BT319:BT321"/>
    <mergeCell ref="BU319:BU321"/>
    <mergeCell ref="BV319:BV321"/>
    <mergeCell ref="BW319:BW321"/>
    <mergeCell ref="P322:Q322"/>
    <mergeCell ref="V319:V321"/>
    <mergeCell ref="W319:W321"/>
    <mergeCell ref="X319:X321"/>
    <mergeCell ref="Y319:Y321"/>
    <mergeCell ref="Z319:Z321"/>
    <mergeCell ref="AA319:AA321"/>
    <mergeCell ref="AB319:AB321"/>
    <mergeCell ref="AC319:AC321"/>
    <mergeCell ref="AD319:AD321"/>
    <mergeCell ref="M323:M327"/>
    <mergeCell ref="N324:N326"/>
    <mergeCell ref="O324:O326"/>
    <mergeCell ref="P324:P326"/>
    <mergeCell ref="Q324:Q326"/>
    <mergeCell ref="R324:R326"/>
    <mergeCell ref="S324:S326"/>
    <mergeCell ref="T324:T326"/>
    <mergeCell ref="U324:U326"/>
    <mergeCell ref="D323:D327"/>
    <mergeCell ref="E323:E327"/>
    <mergeCell ref="F323:F327"/>
    <mergeCell ref="G323:G327"/>
    <mergeCell ref="H323:H327"/>
    <mergeCell ref="I323:I327"/>
    <mergeCell ref="J323:J327"/>
    <mergeCell ref="K323:K327"/>
    <mergeCell ref="L323:L327"/>
    <mergeCell ref="BO324:BO326"/>
    <mergeCell ref="BP324:BP326"/>
    <mergeCell ref="BQ324:BQ326"/>
    <mergeCell ref="BS324:BS326"/>
    <mergeCell ref="BT324:BT326"/>
    <mergeCell ref="BU324:BU326"/>
    <mergeCell ref="BV324:BV326"/>
    <mergeCell ref="BW324:BW326"/>
    <mergeCell ref="P327:Q327"/>
    <mergeCell ref="V324:V326"/>
    <mergeCell ref="W324:W326"/>
    <mergeCell ref="X324:X326"/>
    <mergeCell ref="Y324:Y326"/>
    <mergeCell ref="Z324:Z326"/>
    <mergeCell ref="AA324:AA326"/>
    <mergeCell ref="AB324:AB326"/>
    <mergeCell ref="AC324:AC326"/>
    <mergeCell ref="AD324:AD326"/>
    <mergeCell ref="M328:M332"/>
    <mergeCell ref="N329:N331"/>
    <mergeCell ref="O329:O331"/>
    <mergeCell ref="P329:P331"/>
    <mergeCell ref="Q329:Q331"/>
    <mergeCell ref="R329:R331"/>
    <mergeCell ref="S329:S331"/>
    <mergeCell ref="T329:T331"/>
    <mergeCell ref="U329:U331"/>
    <mergeCell ref="D328:D332"/>
    <mergeCell ref="E328:E332"/>
    <mergeCell ref="F328:F332"/>
    <mergeCell ref="G328:G332"/>
    <mergeCell ref="H328:H332"/>
    <mergeCell ref="I328:I332"/>
    <mergeCell ref="J328:J332"/>
    <mergeCell ref="K328:K332"/>
    <mergeCell ref="L328:L332"/>
    <mergeCell ref="BO329:BO331"/>
    <mergeCell ref="BP329:BP331"/>
    <mergeCell ref="BQ329:BQ331"/>
    <mergeCell ref="BS329:BS331"/>
    <mergeCell ref="BT329:BT331"/>
    <mergeCell ref="BU329:BU331"/>
    <mergeCell ref="BV329:BV331"/>
    <mergeCell ref="BW329:BW331"/>
    <mergeCell ref="P332:Q332"/>
    <mergeCell ref="V329:V331"/>
    <mergeCell ref="W329:W331"/>
    <mergeCell ref="X329:X331"/>
    <mergeCell ref="Y329:Y331"/>
    <mergeCell ref="Z329:Z331"/>
    <mergeCell ref="AA329:AA331"/>
    <mergeCell ref="AB329:AB331"/>
    <mergeCell ref="AC329:AC331"/>
    <mergeCell ref="AD329:AD331"/>
    <mergeCell ref="M333:M337"/>
    <mergeCell ref="N334:N336"/>
    <mergeCell ref="O334:O336"/>
    <mergeCell ref="P334:P336"/>
    <mergeCell ref="Q334:Q336"/>
    <mergeCell ref="R334:R336"/>
    <mergeCell ref="S334:S336"/>
    <mergeCell ref="T334:T336"/>
    <mergeCell ref="U334:U336"/>
    <mergeCell ref="D333:D337"/>
    <mergeCell ref="E333:E337"/>
    <mergeCell ref="F333:F337"/>
    <mergeCell ref="G333:G337"/>
    <mergeCell ref="H333:H337"/>
    <mergeCell ref="I333:I337"/>
    <mergeCell ref="J333:J337"/>
    <mergeCell ref="K333:K337"/>
    <mergeCell ref="L333:L337"/>
    <mergeCell ref="BO334:BO336"/>
    <mergeCell ref="BP334:BP336"/>
    <mergeCell ref="BQ334:BQ336"/>
    <mergeCell ref="BS334:BS336"/>
    <mergeCell ref="BT334:BT336"/>
    <mergeCell ref="BU334:BU336"/>
    <mergeCell ref="BV334:BV336"/>
    <mergeCell ref="BW334:BW336"/>
    <mergeCell ref="P337:Q337"/>
    <mergeCell ref="V334:V336"/>
    <mergeCell ref="W334:W336"/>
    <mergeCell ref="X334:X336"/>
    <mergeCell ref="Y334:Y336"/>
    <mergeCell ref="Z334:Z336"/>
    <mergeCell ref="AA334:AA336"/>
    <mergeCell ref="AB334:AB336"/>
    <mergeCell ref="AC334:AC336"/>
    <mergeCell ref="AD334:AD336"/>
    <mergeCell ref="M338:M342"/>
    <mergeCell ref="N339:N341"/>
    <mergeCell ref="O339:O341"/>
    <mergeCell ref="P339:P341"/>
    <mergeCell ref="Q339:Q341"/>
    <mergeCell ref="R339:R341"/>
    <mergeCell ref="S339:S341"/>
    <mergeCell ref="T339:T341"/>
    <mergeCell ref="U339:U341"/>
    <mergeCell ref="D338:D342"/>
    <mergeCell ref="E338:E342"/>
    <mergeCell ref="F338:F342"/>
    <mergeCell ref="G338:G342"/>
    <mergeCell ref="H338:H342"/>
    <mergeCell ref="I338:I342"/>
    <mergeCell ref="J338:J342"/>
    <mergeCell ref="K338:K342"/>
    <mergeCell ref="L338:L342"/>
    <mergeCell ref="BO339:BO341"/>
    <mergeCell ref="BP339:BP341"/>
    <mergeCell ref="BQ339:BQ341"/>
    <mergeCell ref="BS339:BS341"/>
    <mergeCell ref="BT339:BT341"/>
    <mergeCell ref="BU339:BU341"/>
    <mergeCell ref="BV339:BV341"/>
    <mergeCell ref="BW339:BW341"/>
    <mergeCell ref="P342:Q342"/>
    <mergeCell ref="V339:V341"/>
    <mergeCell ref="W339:W341"/>
    <mergeCell ref="X339:X341"/>
    <mergeCell ref="Y339:Y341"/>
    <mergeCell ref="Z339:Z341"/>
    <mergeCell ref="AA339:AA341"/>
    <mergeCell ref="AB339:AB341"/>
    <mergeCell ref="AC339:AC341"/>
    <mergeCell ref="AD339:AD341"/>
    <mergeCell ref="BS78:BS80"/>
    <mergeCell ref="D77:D81"/>
    <mergeCell ref="E77:E81"/>
    <mergeCell ref="F77:F81"/>
    <mergeCell ref="G77:G81"/>
    <mergeCell ref="H77:H81"/>
    <mergeCell ref="I77:I81"/>
    <mergeCell ref="J77:J81"/>
    <mergeCell ref="K77:K81"/>
    <mergeCell ref="L77:L81"/>
    <mergeCell ref="M77:M81"/>
    <mergeCell ref="N78:N80"/>
    <mergeCell ref="O78:O80"/>
    <mergeCell ref="P78:P80"/>
    <mergeCell ref="Q78:Q80"/>
    <mergeCell ref="R78:R80"/>
    <mergeCell ref="S78:S80"/>
    <mergeCell ref="T78:T80"/>
    <mergeCell ref="U78:U80"/>
    <mergeCell ref="V78:V80"/>
    <mergeCell ref="W78:W80"/>
    <mergeCell ref="X78:X80"/>
    <mergeCell ref="Y78:Y80"/>
    <mergeCell ref="BT78:BT80"/>
    <mergeCell ref="BU78:BU80"/>
    <mergeCell ref="BV78:BV80"/>
    <mergeCell ref="BW78:BW80"/>
    <mergeCell ref="P81:Q81"/>
    <mergeCell ref="D82:D86"/>
    <mergeCell ref="E82:E86"/>
    <mergeCell ref="F82:F86"/>
    <mergeCell ref="G82:G86"/>
    <mergeCell ref="H82:H86"/>
    <mergeCell ref="I82:I86"/>
    <mergeCell ref="J82:J86"/>
    <mergeCell ref="K82:K86"/>
    <mergeCell ref="L82:L86"/>
    <mergeCell ref="M82:M86"/>
    <mergeCell ref="N83:N85"/>
    <mergeCell ref="O83:O85"/>
    <mergeCell ref="P83:P85"/>
    <mergeCell ref="Q83:Q85"/>
    <mergeCell ref="R83:R85"/>
    <mergeCell ref="S83:S85"/>
    <mergeCell ref="T83:T85"/>
    <mergeCell ref="U83:U85"/>
    <mergeCell ref="V83:V85"/>
    <mergeCell ref="Z78:Z80"/>
    <mergeCell ref="AA78:AA80"/>
    <mergeCell ref="AB78:AB80"/>
    <mergeCell ref="AC78:AC80"/>
    <mergeCell ref="AD78:AD80"/>
    <mergeCell ref="BO78:BO80"/>
    <mergeCell ref="BP78:BP80"/>
    <mergeCell ref="BQ78:BQ80"/>
    <mergeCell ref="BW83:BW85"/>
    <mergeCell ref="P86:Q86"/>
    <mergeCell ref="D87:D91"/>
    <mergeCell ref="E87:E91"/>
    <mergeCell ref="F87:F91"/>
    <mergeCell ref="G87:G91"/>
    <mergeCell ref="H87:H91"/>
    <mergeCell ref="I87:I91"/>
    <mergeCell ref="J87:J91"/>
    <mergeCell ref="K87:K91"/>
    <mergeCell ref="L87:L91"/>
    <mergeCell ref="M87:M91"/>
    <mergeCell ref="N88:N90"/>
    <mergeCell ref="O88:O90"/>
    <mergeCell ref="P88:P90"/>
    <mergeCell ref="Q88:Q90"/>
    <mergeCell ref="R88:R90"/>
    <mergeCell ref="S88:S90"/>
    <mergeCell ref="W83:W85"/>
    <mergeCell ref="X83:X85"/>
    <mergeCell ref="Y83:Y85"/>
    <mergeCell ref="Z83:Z85"/>
    <mergeCell ref="AA83:AA85"/>
    <mergeCell ref="AB83:AB85"/>
    <mergeCell ref="AC83:AC85"/>
    <mergeCell ref="AD83:AD85"/>
    <mergeCell ref="BO83:BO85"/>
    <mergeCell ref="BU88:BU90"/>
    <mergeCell ref="BV88:BV90"/>
    <mergeCell ref="T88:T90"/>
    <mergeCell ref="U88:U90"/>
    <mergeCell ref="V88:V90"/>
    <mergeCell ref="W88:W90"/>
    <mergeCell ref="X88:X90"/>
    <mergeCell ref="Y88:Y90"/>
    <mergeCell ref="Z88:Z90"/>
    <mergeCell ref="AA88:AA90"/>
    <mergeCell ref="AB88:AB90"/>
    <mergeCell ref="BP83:BP85"/>
    <mergeCell ref="BQ83:BQ85"/>
    <mergeCell ref="BS83:BS85"/>
    <mergeCell ref="BT83:BT85"/>
    <mergeCell ref="BU83:BU85"/>
    <mergeCell ref="BV83:BV85"/>
    <mergeCell ref="BS93:BS95"/>
    <mergeCell ref="BW88:BW90"/>
    <mergeCell ref="P91:Q91"/>
    <mergeCell ref="D92:D96"/>
    <mergeCell ref="E92:E96"/>
    <mergeCell ref="F92:F96"/>
    <mergeCell ref="G92:G96"/>
    <mergeCell ref="H92:H96"/>
    <mergeCell ref="I92:I96"/>
    <mergeCell ref="J92:J96"/>
    <mergeCell ref="K92:K96"/>
    <mergeCell ref="L92:L96"/>
    <mergeCell ref="M92:M96"/>
    <mergeCell ref="N93:N95"/>
    <mergeCell ref="O93:O95"/>
    <mergeCell ref="P93:P95"/>
    <mergeCell ref="Q93:Q95"/>
    <mergeCell ref="R93:R95"/>
    <mergeCell ref="S93:S95"/>
    <mergeCell ref="T93:T95"/>
    <mergeCell ref="U93:U95"/>
    <mergeCell ref="V93:V95"/>
    <mergeCell ref="W93:W95"/>
    <mergeCell ref="X93:X95"/>
    <mergeCell ref="Y93:Y95"/>
    <mergeCell ref="AC88:AC90"/>
    <mergeCell ref="AD88:AD90"/>
    <mergeCell ref="BO88:BO90"/>
    <mergeCell ref="BP88:BP90"/>
    <mergeCell ref="BQ88:BQ90"/>
    <mergeCell ref="BS88:BS90"/>
    <mergeCell ref="BT88:BT90"/>
    <mergeCell ref="BT93:BT95"/>
    <mergeCell ref="BU93:BU95"/>
    <mergeCell ref="BV93:BV95"/>
    <mergeCell ref="BW93:BW95"/>
    <mergeCell ref="P96:Q96"/>
    <mergeCell ref="D97:D101"/>
    <mergeCell ref="E97:E101"/>
    <mergeCell ref="F97:F101"/>
    <mergeCell ref="G97:G101"/>
    <mergeCell ref="H97:H101"/>
    <mergeCell ref="I97:I101"/>
    <mergeCell ref="J97:J101"/>
    <mergeCell ref="K97:K101"/>
    <mergeCell ref="L97:L101"/>
    <mergeCell ref="M97:M101"/>
    <mergeCell ref="N98:N100"/>
    <mergeCell ref="O98:O100"/>
    <mergeCell ref="P98:P100"/>
    <mergeCell ref="Q98:Q100"/>
    <mergeCell ref="R98:R100"/>
    <mergeCell ref="S98:S100"/>
    <mergeCell ref="T98:T100"/>
    <mergeCell ref="U98:U100"/>
    <mergeCell ref="V98:V100"/>
    <mergeCell ref="Z93:Z95"/>
    <mergeCell ref="AA93:AA95"/>
    <mergeCell ref="AB93:AB95"/>
    <mergeCell ref="AC93:AC95"/>
    <mergeCell ref="AD93:AD95"/>
    <mergeCell ref="BO93:BO95"/>
    <mergeCell ref="BP93:BP95"/>
    <mergeCell ref="BQ93:BQ95"/>
    <mergeCell ref="BW98:BW100"/>
    <mergeCell ref="P101:Q101"/>
    <mergeCell ref="D102:D106"/>
    <mergeCell ref="E102:E106"/>
    <mergeCell ref="F102:F106"/>
    <mergeCell ref="G102:G106"/>
    <mergeCell ref="H102:H106"/>
    <mergeCell ref="I102:I106"/>
    <mergeCell ref="J102:J106"/>
    <mergeCell ref="K102:K106"/>
    <mergeCell ref="L102:L106"/>
    <mergeCell ref="M102:M106"/>
    <mergeCell ref="N103:N105"/>
    <mergeCell ref="O103:O105"/>
    <mergeCell ref="P103:P105"/>
    <mergeCell ref="Q103:Q105"/>
    <mergeCell ref="R103:R105"/>
    <mergeCell ref="S103:S105"/>
    <mergeCell ref="W98:W100"/>
    <mergeCell ref="X98:X100"/>
    <mergeCell ref="Y98:Y100"/>
    <mergeCell ref="Z98:Z100"/>
    <mergeCell ref="AA98:AA100"/>
    <mergeCell ref="AB98:AB100"/>
    <mergeCell ref="AC98:AC100"/>
    <mergeCell ref="AD98:AD100"/>
    <mergeCell ref="BO98:BO100"/>
    <mergeCell ref="BU103:BU105"/>
    <mergeCell ref="BV103:BV105"/>
    <mergeCell ref="T103:T105"/>
    <mergeCell ref="U103:U105"/>
    <mergeCell ref="V103:V105"/>
    <mergeCell ref="W103:W105"/>
    <mergeCell ref="X103:X105"/>
    <mergeCell ref="Y103:Y105"/>
    <mergeCell ref="Z103:Z105"/>
    <mergeCell ref="AA103:AA105"/>
    <mergeCell ref="AB103:AB105"/>
    <mergeCell ref="BP98:BP100"/>
    <mergeCell ref="BQ98:BQ100"/>
    <mergeCell ref="BS98:BS100"/>
    <mergeCell ref="BT98:BT100"/>
    <mergeCell ref="BU98:BU100"/>
    <mergeCell ref="BV98:BV100"/>
    <mergeCell ref="BS108:BS110"/>
    <mergeCell ref="BW103:BW105"/>
    <mergeCell ref="P106:Q106"/>
    <mergeCell ref="D107:D111"/>
    <mergeCell ref="E107:E111"/>
    <mergeCell ref="F107:F111"/>
    <mergeCell ref="G107:G111"/>
    <mergeCell ref="H107:H111"/>
    <mergeCell ref="I107:I111"/>
    <mergeCell ref="J107:J111"/>
    <mergeCell ref="K107:K111"/>
    <mergeCell ref="L107:L111"/>
    <mergeCell ref="M107:M111"/>
    <mergeCell ref="N108:N110"/>
    <mergeCell ref="O108:O110"/>
    <mergeCell ref="P108:P110"/>
    <mergeCell ref="Q108:Q110"/>
    <mergeCell ref="R108:R110"/>
    <mergeCell ref="S108:S110"/>
    <mergeCell ref="T108:T110"/>
    <mergeCell ref="U108:U110"/>
    <mergeCell ref="V108:V110"/>
    <mergeCell ref="W108:W110"/>
    <mergeCell ref="X108:X110"/>
    <mergeCell ref="Y108:Y110"/>
    <mergeCell ref="AC103:AC105"/>
    <mergeCell ref="AD103:AD105"/>
    <mergeCell ref="BO103:BO105"/>
    <mergeCell ref="BP103:BP105"/>
    <mergeCell ref="BQ103:BQ105"/>
    <mergeCell ref="BS103:BS105"/>
    <mergeCell ref="BT103:BT105"/>
    <mergeCell ref="BT108:BT110"/>
    <mergeCell ref="BU108:BU110"/>
    <mergeCell ref="BV108:BV110"/>
    <mergeCell ref="BW108:BW110"/>
    <mergeCell ref="P111:Q111"/>
    <mergeCell ref="D112:D116"/>
    <mergeCell ref="E112:E116"/>
    <mergeCell ref="F112:F116"/>
    <mergeCell ref="G112:G116"/>
    <mergeCell ref="H112:H116"/>
    <mergeCell ref="I112:I116"/>
    <mergeCell ref="J112:J116"/>
    <mergeCell ref="K112:K116"/>
    <mergeCell ref="L112:L116"/>
    <mergeCell ref="M112:M116"/>
    <mergeCell ref="N113:N115"/>
    <mergeCell ref="O113:O115"/>
    <mergeCell ref="P113:P115"/>
    <mergeCell ref="Q113:Q115"/>
    <mergeCell ref="R113:R115"/>
    <mergeCell ref="S113:S115"/>
    <mergeCell ref="T113:T115"/>
    <mergeCell ref="U113:U115"/>
    <mergeCell ref="V113:V115"/>
    <mergeCell ref="Z108:Z110"/>
    <mergeCell ref="AA108:AA110"/>
    <mergeCell ref="AB108:AB110"/>
    <mergeCell ref="AC108:AC110"/>
    <mergeCell ref="AD108:AD110"/>
    <mergeCell ref="BO108:BO110"/>
    <mergeCell ref="BP108:BP110"/>
    <mergeCell ref="BQ108:BQ110"/>
    <mergeCell ref="BW113:BW115"/>
    <mergeCell ref="P116:Q116"/>
    <mergeCell ref="D117:D121"/>
    <mergeCell ref="E117:E121"/>
    <mergeCell ref="F117:F121"/>
    <mergeCell ref="G117:G121"/>
    <mergeCell ref="H117:H121"/>
    <mergeCell ref="I117:I121"/>
    <mergeCell ref="J117:J121"/>
    <mergeCell ref="K117:K121"/>
    <mergeCell ref="L117:L121"/>
    <mergeCell ref="M117:M121"/>
    <mergeCell ref="N118:N120"/>
    <mergeCell ref="O118:O120"/>
    <mergeCell ref="P118:P120"/>
    <mergeCell ref="Q118:Q120"/>
    <mergeCell ref="R118:R120"/>
    <mergeCell ref="S118:S120"/>
    <mergeCell ref="W113:W115"/>
    <mergeCell ref="X113:X115"/>
    <mergeCell ref="Y113:Y115"/>
    <mergeCell ref="Z113:Z115"/>
    <mergeCell ref="AA113:AA115"/>
    <mergeCell ref="AB113:AB115"/>
    <mergeCell ref="AC113:AC115"/>
    <mergeCell ref="AD113:AD115"/>
    <mergeCell ref="BO113:BO115"/>
    <mergeCell ref="BU118:BU120"/>
    <mergeCell ref="BV118:BV120"/>
    <mergeCell ref="T118:T120"/>
    <mergeCell ref="U118:U120"/>
    <mergeCell ref="V118:V120"/>
    <mergeCell ref="W118:W120"/>
    <mergeCell ref="X118:X120"/>
    <mergeCell ref="Y118:Y120"/>
    <mergeCell ref="Z118:Z120"/>
    <mergeCell ref="AA118:AA120"/>
    <mergeCell ref="AB118:AB120"/>
    <mergeCell ref="BP113:BP115"/>
    <mergeCell ref="BQ113:BQ115"/>
    <mergeCell ref="BS113:BS115"/>
    <mergeCell ref="BT113:BT115"/>
    <mergeCell ref="BU113:BU115"/>
    <mergeCell ref="BV113:BV115"/>
    <mergeCell ref="BS123:BS125"/>
    <mergeCell ref="BW118:BW120"/>
    <mergeCell ref="P121:Q121"/>
    <mergeCell ref="D122:D126"/>
    <mergeCell ref="E122:E126"/>
    <mergeCell ref="F122:F126"/>
    <mergeCell ref="G122:G126"/>
    <mergeCell ref="H122:H126"/>
    <mergeCell ref="I122:I126"/>
    <mergeCell ref="J122:J126"/>
    <mergeCell ref="K122:K126"/>
    <mergeCell ref="L122:L126"/>
    <mergeCell ref="M122:M126"/>
    <mergeCell ref="N123:N125"/>
    <mergeCell ref="O123:O125"/>
    <mergeCell ref="P123:P125"/>
    <mergeCell ref="Q123:Q125"/>
    <mergeCell ref="R123:R125"/>
    <mergeCell ref="S123:S125"/>
    <mergeCell ref="T123:T125"/>
    <mergeCell ref="U123:U125"/>
    <mergeCell ref="V123:V125"/>
    <mergeCell ref="W123:W125"/>
    <mergeCell ref="X123:X125"/>
    <mergeCell ref="Y123:Y125"/>
    <mergeCell ref="AC118:AC120"/>
    <mergeCell ref="AD118:AD120"/>
    <mergeCell ref="BO118:BO120"/>
    <mergeCell ref="BP118:BP120"/>
    <mergeCell ref="BQ118:BQ120"/>
    <mergeCell ref="BS118:BS120"/>
    <mergeCell ref="BT118:BT120"/>
    <mergeCell ref="BT123:BT125"/>
    <mergeCell ref="BU123:BU125"/>
    <mergeCell ref="BV123:BV125"/>
    <mergeCell ref="BW123:BW125"/>
    <mergeCell ref="P126:Q126"/>
    <mergeCell ref="D127:D131"/>
    <mergeCell ref="E127:E131"/>
    <mergeCell ref="F127:F131"/>
    <mergeCell ref="G127:G131"/>
    <mergeCell ref="H127:H131"/>
    <mergeCell ref="I127:I131"/>
    <mergeCell ref="J127:J131"/>
    <mergeCell ref="K127:K131"/>
    <mergeCell ref="L127:L131"/>
    <mergeCell ref="M127:M131"/>
    <mergeCell ref="N128:N130"/>
    <mergeCell ref="O128:O130"/>
    <mergeCell ref="P128:P130"/>
    <mergeCell ref="Q128:Q130"/>
    <mergeCell ref="R128:R130"/>
    <mergeCell ref="S128:S130"/>
    <mergeCell ref="T128:T130"/>
    <mergeCell ref="U128:U130"/>
    <mergeCell ref="V128:V130"/>
    <mergeCell ref="Z123:Z125"/>
    <mergeCell ref="AA123:AA125"/>
    <mergeCell ref="AB123:AB125"/>
    <mergeCell ref="AC123:AC125"/>
    <mergeCell ref="AD123:AD125"/>
    <mergeCell ref="BO123:BO125"/>
    <mergeCell ref="BP123:BP125"/>
    <mergeCell ref="BQ123:BQ125"/>
    <mergeCell ref="BW128:BW130"/>
    <mergeCell ref="P131:Q131"/>
    <mergeCell ref="D132:D136"/>
    <mergeCell ref="E132:E136"/>
    <mergeCell ref="F132:F136"/>
    <mergeCell ref="G132:G136"/>
    <mergeCell ref="H132:H136"/>
    <mergeCell ref="I132:I136"/>
    <mergeCell ref="J132:J136"/>
    <mergeCell ref="K132:K136"/>
    <mergeCell ref="L132:L136"/>
    <mergeCell ref="M132:M136"/>
    <mergeCell ref="N133:N135"/>
    <mergeCell ref="O133:O135"/>
    <mergeCell ref="P133:P135"/>
    <mergeCell ref="Q133:Q135"/>
    <mergeCell ref="R133:R135"/>
    <mergeCell ref="S133:S135"/>
    <mergeCell ref="W128:W130"/>
    <mergeCell ref="X128:X130"/>
    <mergeCell ref="Y128:Y130"/>
    <mergeCell ref="Z128:Z130"/>
    <mergeCell ref="AA128:AA130"/>
    <mergeCell ref="AB128:AB130"/>
    <mergeCell ref="AC128:AC130"/>
    <mergeCell ref="AD128:AD130"/>
    <mergeCell ref="BO128:BO130"/>
    <mergeCell ref="BU133:BU135"/>
    <mergeCell ref="BV133:BV135"/>
    <mergeCell ref="T133:T135"/>
    <mergeCell ref="U133:U135"/>
    <mergeCell ref="V133:V135"/>
    <mergeCell ref="W133:W135"/>
    <mergeCell ref="X133:X135"/>
    <mergeCell ref="Y133:Y135"/>
    <mergeCell ref="Z133:Z135"/>
    <mergeCell ref="AA133:AA135"/>
    <mergeCell ref="AB133:AB135"/>
    <mergeCell ref="BP128:BP130"/>
    <mergeCell ref="BQ128:BQ130"/>
    <mergeCell ref="BS128:BS130"/>
    <mergeCell ref="BT128:BT130"/>
    <mergeCell ref="BU128:BU130"/>
    <mergeCell ref="BV128:BV130"/>
    <mergeCell ref="BS138:BS141"/>
    <mergeCell ref="BW133:BW135"/>
    <mergeCell ref="P136:Q136"/>
    <mergeCell ref="D137:D142"/>
    <mergeCell ref="E137:E142"/>
    <mergeCell ref="F137:F142"/>
    <mergeCell ref="G137:G142"/>
    <mergeCell ref="H137:H142"/>
    <mergeCell ref="I137:I142"/>
    <mergeCell ref="J137:J142"/>
    <mergeCell ref="K137:K142"/>
    <mergeCell ref="L137:L142"/>
    <mergeCell ref="M137:M142"/>
    <mergeCell ref="N138:N141"/>
    <mergeCell ref="O138:O141"/>
    <mergeCell ref="P138:P141"/>
    <mergeCell ref="Q138:Q141"/>
    <mergeCell ref="R138:R141"/>
    <mergeCell ref="S138:S141"/>
    <mergeCell ref="T138:T141"/>
    <mergeCell ref="U138:U141"/>
    <mergeCell ref="V138:V141"/>
    <mergeCell ref="W138:W141"/>
    <mergeCell ref="X138:X141"/>
    <mergeCell ref="Y138:Y141"/>
    <mergeCell ref="AC133:AC135"/>
    <mergeCell ref="AD133:AD135"/>
    <mergeCell ref="BO133:BO135"/>
    <mergeCell ref="BP133:BP135"/>
    <mergeCell ref="BQ133:BQ135"/>
    <mergeCell ref="BS133:BS135"/>
    <mergeCell ref="BT133:BT135"/>
    <mergeCell ref="BT138:BT141"/>
    <mergeCell ref="BU138:BU141"/>
    <mergeCell ref="BV138:BV141"/>
    <mergeCell ref="BW138:BW141"/>
    <mergeCell ref="P142:Q142"/>
    <mergeCell ref="D143:D148"/>
    <mergeCell ref="E143:E148"/>
    <mergeCell ref="F143:F148"/>
    <mergeCell ref="G143:G148"/>
    <mergeCell ref="H143:H148"/>
    <mergeCell ref="I143:I148"/>
    <mergeCell ref="J143:J148"/>
    <mergeCell ref="K143:K148"/>
    <mergeCell ref="L143:L148"/>
    <mergeCell ref="M143:M148"/>
    <mergeCell ref="N144:N147"/>
    <mergeCell ref="O144:O147"/>
    <mergeCell ref="P144:P147"/>
    <mergeCell ref="Q144:Q147"/>
    <mergeCell ref="R144:R147"/>
    <mergeCell ref="S144:S147"/>
    <mergeCell ref="T144:T147"/>
    <mergeCell ref="U144:U147"/>
    <mergeCell ref="V144:V147"/>
    <mergeCell ref="Z138:Z141"/>
    <mergeCell ref="AA138:AA141"/>
    <mergeCell ref="AB138:AB141"/>
    <mergeCell ref="AC138:AC141"/>
    <mergeCell ref="AD138:AD141"/>
    <mergeCell ref="BO138:BO141"/>
    <mergeCell ref="BP138:BP141"/>
    <mergeCell ref="BQ138:BQ141"/>
    <mergeCell ref="BW144:BW147"/>
    <mergeCell ref="P148:Q148"/>
    <mergeCell ref="D149:D154"/>
    <mergeCell ref="E149:E154"/>
    <mergeCell ref="F149:F154"/>
    <mergeCell ref="G149:G154"/>
    <mergeCell ref="H149:H154"/>
    <mergeCell ref="I149:I154"/>
    <mergeCell ref="J149:J154"/>
    <mergeCell ref="K149:K154"/>
    <mergeCell ref="L149:L154"/>
    <mergeCell ref="M149:M154"/>
    <mergeCell ref="N150:N153"/>
    <mergeCell ref="O150:O153"/>
    <mergeCell ref="P150:P153"/>
    <mergeCell ref="Q150:Q153"/>
    <mergeCell ref="R150:R153"/>
    <mergeCell ref="S150:S153"/>
    <mergeCell ref="W144:W147"/>
    <mergeCell ref="X144:X147"/>
    <mergeCell ref="Y144:Y147"/>
    <mergeCell ref="Z144:Z147"/>
    <mergeCell ref="AA144:AA147"/>
    <mergeCell ref="AB144:AB147"/>
    <mergeCell ref="AC144:AC147"/>
    <mergeCell ref="AD144:AD147"/>
    <mergeCell ref="BO144:BO147"/>
    <mergeCell ref="BU150:BU153"/>
    <mergeCell ref="BV150:BV153"/>
    <mergeCell ref="T150:T153"/>
    <mergeCell ref="U150:U153"/>
    <mergeCell ref="V150:V153"/>
    <mergeCell ref="W150:W153"/>
    <mergeCell ref="X150:X153"/>
    <mergeCell ref="Y150:Y153"/>
    <mergeCell ref="Z150:Z153"/>
    <mergeCell ref="AA150:AA153"/>
    <mergeCell ref="AB150:AB153"/>
    <mergeCell ref="BP144:BP147"/>
    <mergeCell ref="BQ144:BQ147"/>
    <mergeCell ref="BS144:BS147"/>
    <mergeCell ref="BT144:BT147"/>
    <mergeCell ref="BU144:BU147"/>
    <mergeCell ref="BV144:BV147"/>
    <mergeCell ref="BS156:BS158"/>
    <mergeCell ref="BW150:BW153"/>
    <mergeCell ref="P154:Q154"/>
    <mergeCell ref="D155:D159"/>
    <mergeCell ref="E155:E159"/>
    <mergeCell ref="F155:F159"/>
    <mergeCell ref="G155:G159"/>
    <mergeCell ref="H155:H159"/>
    <mergeCell ref="I155:I159"/>
    <mergeCell ref="J155:J159"/>
    <mergeCell ref="K155:K159"/>
    <mergeCell ref="L155:L159"/>
    <mergeCell ref="M155:M159"/>
    <mergeCell ref="N156:N158"/>
    <mergeCell ref="O156:O158"/>
    <mergeCell ref="P156:P158"/>
    <mergeCell ref="Q156:Q158"/>
    <mergeCell ref="R156:R158"/>
    <mergeCell ref="S156:S158"/>
    <mergeCell ref="T156:T158"/>
    <mergeCell ref="U156:U158"/>
    <mergeCell ref="V156:V158"/>
    <mergeCell ref="W156:W158"/>
    <mergeCell ref="X156:X158"/>
    <mergeCell ref="Y156:Y158"/>
    <mergeCell ref="AC150:AC153"/>
    <mergeCell ref="AD150:AD153"/>
    <mergeCell ref="BO150:BO153"/>
    <mergeCell ref="BP150:BP153"/>
    <mergeCell ref="BQ150:BQ153"/>
    <mergeCell ref="BS150:BS153"/>
    <mergeCell ref="BT150:BT153"/>
    <mergeCell ref="BT156:BT158"/>
    <mergeCell ref="BU156:BU158"/>
    <mergeCell ref="BV156:BV158"/>
    <mergeCell ref="BW156:BW158"/>
    <mergeCell ref="P159:Q159"/>
    <mergeCell ref="D160:D164"/>
    <mergeCell ref="E160:E164"/>
    <mergeCell ref="F160:F164"/>
    <mergeCell ref="G160:G164"/>
    <mergeCell ref="H160:H164"/>
    <mergeCell ref="I160:I164"/>
    <mergeCell ref="J160:J164"/>
    <mergeCell ref="K160:K164"/>
    <mergeCell ref="L160:L164"/>
    <mergeCell ref="M160:M164"/>
    <mergeCell ref="N161:N163"/>
    <mergeCell ref="O161:O163"/>
    <mergeCell ref="P161:P163"/>
    <mergeCell ref="Q161:Q163"/>
    <mergeCell ref="R161:R163"/>
    <mergeCell ref="S161:S163"/>
    <mergeCell ref="T161:T163"/>
    <mergeCell ref="U161:U163"/>
    <mergeCell ref="V161:V163"/>
    <mergeCell ref="Z156:Z158"/>
    <mergeCell ref="AA156:AA158"/>
    <mergeCell ref="AB156:AB158"/>
    <mergeCell ref="AC156:AC158"/>
    <mergeCell ref="AD156:AD158"/>
    <mergeCell ref="BO156:BO158"/>
    <mergeCell ref="BP156:BP158"/>
    <mergeCell ref="BQ156:BQ158"/>
    <mergeCell ref="BW161:BW163"/>
    <mergeCell ref="P164:Q164"/>
    <mergeCell ref="D165:D171"/>
    <mergeCell ref="E165:E171"/>
    <mergeCell ref="F165:F171"/>
    <mergeCell ref="G165:G171"/>
    <mergeCell ref="H165:H171"/>
    <mergeCell ref="I165:I171"/>
    <mergeCell ref="J165:J171"/>
    <mergeCell ref="K165:K171"/>
    <mergeCell ref="L165:L171"/>
    <mergeCell ref="M165:M171"/>
    <mergeCell ref="N166:N170"/>
    <mergeCell ref="O166:O170"/>
    <mergeCell ref="P166:P170"/>
    <mergeCell ref="Q166:Q170"/>
    <mergeCell ref="R166:R170"/>
    <mergeCell ref="S166:S170"/>
    <mergeCell ref="W161:W163"/>
    <mergeCell ref="X161:X163"/>
    <mergeCell ref="Y161:Y163"/>
    <mergeCell ref="Z161:Z163"/>
    <mergeCell ref="AA161:AA163"/>
    <mergeCell ref="AB161:AB163"/>
    <mergeCell ref="AC161:AC163"/>
    <mergeCell ref="AD161:AD163"/>
    <mergeCell ref="BO161:BO163"/>
    <mergeCell ref="BU166:BU170"/>
    <mergeCell ref="BV166:BV170"/>
    <mergeCell ref="T166:T170"/>
    <mergeCell ref="U166:U170"/>
    <mergeCell ref="V166:V170"/>
    <mergeCell ref="W166:W170"/>
    <mergeCell ref="X166:X170"/>
    <mergeCell ref="Y166:Y170"/>
    <mergeCell ref="Z166:Z170"/>
    <mergeCell ref="AA166:AA170"/>
    <mergeCell ref="AB166:AB170"/>
    <mergeCell ref="BP161:BP163"/>
    <mergeCell ref="BQ161:BQ163"/>
    <mergeCell ref="BS161:BS163"/>
    <mergeCell ref="BT161:BT163"/>
    <mergeCell ref="BU161:BU163"/>
    <mergeCell ref="BV161:BV163"/>
    <mergeCell ref="BS173:BS176"/>
    <mergeCell ref="BW166:BW170"/>
    <mergeCell ref="P171:Q171"/>
    <mergeCell ref="D172:D177"/>
    <mergeCell ref="E172:E177"/>
    <mergeCell ref="F172:F177"/>
    <mergeCell ref="G172:G177"/>
    <mergeCell ref="H172:H177"/>
    <mergeCell ref="I172:I177"/>
    <mergeCell ref="J172:J177"/>
    <mergeCell ref="K172:K177"/>
    <mergeCell ref="L172:L177"/>
    <mergeCell ref="M172:M177"/>
    <mergeCell ref="N173:N176"/>
    <mergeCell ref="O173:O176"/>
    <mergeCell ref="P173:P176"/>
    <mergeCell ref="Q173:Q176"/>
    <mergeCell ref="R173:R176"/>
    <mergeCell ref="S173:S176"/>
    <mergeCell ref="T173:T176"/>
    <mergeCell ref="U173:U176"/>
    <mergeCell ref="V173:V176"/>
    <mergeCell ref="W173:W176"/>
    <mergeCell ref="X173:X176"/>
    <mergeCell ref="Y173:Y176"/>
    <mergeCell ref="AC166:AC170"/>
    <mergeCell ref="AD166:AD170"/>
    <mergeCell ref="BO166:BO170"/>
    <mergeCell ref="BP166:BP170"/>
    <mergeCell ref="BQ166:BQ170"/>
    <mergeCell ref="BS166:BS170"/>
    <mergeCell ref="BT166:BT170"/>
    <mergeCell ref="BT173:BT176"/>
    <mergeCell ref="BU173:BU176"/>
    <mergeCell ref="BV173:BV176"/>
    <mergeCell ref="BW173:BW176"/>
    <mergeCell ref="P177:Q177"/>
    <mergeCell ref="D178:D183"/>
    <mergeCell ref="E178:E183"/>
    <mergeCell ref="F178:F183"/>
    <mergeCell ref="G178:G183"/>
    <mergeCell ref="H178:H183"/>
    <mergeCell ref="I178:I183"/>
    <mergeCell ref="J178:J183"/>
    <mergeCell ref="K178:K183"/>
    <mergeCell ref="L178:L183"/>
    <mergeCell ref="M178:M183"/>
    <mergeCell ref="N179:N182"/>
    <mergeCell ref="O179:O182"/>
    <mergeCell ref="P179:P182"/>
    <mergeCell ref="Q179:Q182"/>
    <mergeCell ref="R179:R182"/>
    <mergeCell ref="S179:S182"/>
    <mergeCell ref="T179:T182"/>
    <mergeCell ref="U179:U182"/>
    <mergeCell ref="V179:V182"/>
    <mergeCell ref="Z173:Z176"/>
    <mergeCell ref="AA173:AA176"/>
    <mergeCell ref="AB173:AB176"/>
    <mergeCell ref="AC173:AC176"/>
    <mergeCell ref="AD173:AD176"/>
    <mergeCell ref="BO173:BO176"/>
    <mergeCell ref="BP173:BP176"/>
    <mergeCell ref="BQ173:BQ176"/>
    <mergeCell ref="BP179:BP182"/>
    <mergeCell ref="BQ179:BQ182"/>
    <mergeCell ref="BS179:BS182"/>
    <mergeCell ref="BT179:BT182"/>
    <mergeCell ref="BU179:BU182"/>
    <mergeCell ref="BV179:BV182"/>
    <mergeCell ref="BW179:BW182"/>
    <mergeCell ref="P183:Q183"/>
    <mergeCell ref="W179:W182"/>
    <mergeCell ref="X179:X182"/>
    <mergeCell ref="Y179:Y182"/>
    <mergeCell ref="Z179:Z182"/>
    <mergeCell ref="AA179:AA182"/>
    <mergeCell ref="AB179:AB182"/>
    <mergeCell ref="AC179:AC182"/>
    <mergeCell ref="AD179:AD182"/>
    <mergeCell ref="BO179:BO182"/>
    <mergeCell ref="M355:M359"/>
    <mergeCell ref="N356:N358"/>
    <mergeCell ref="O356:O358"/>
    <mergeCell ref="P356:P358"/>
    <mergeCell ref="Q356:Q358"/>
    <mergeCell ref="R356:R358"/>
    <mergeCell ref="S356:S358"/>
    <mergeCell ref="T356:T358"/>
    <mergeCell ref="U356:U358"/>
    <mergeCell ref="D355:D359"/>
    <mergeCell ref="E355:E359"/>
    <mergeCell ref="F355:F359"/>
    <mergeCell ref="G355:G359"/>
    <mergeCell ref="H355:H359"/>
    <mergeCell ref="I355:I359"/>
    <mergeCell ref="J355:J359"/>
    <mergeCell ref="K355:K359"/>
    <mergeCell ref="L355:L359"/>
    <mergeCell ref="BO356:BO358"/>
    <mergeCell ref="BP356:BP358"/>
    <mergeCell ref="BQ356:BQ358"/>
    <mergeCell ref="BS356:BS358"/>
    <mergeCell ref="BT356:BT358"/>
    <mergeCell ref="BU356:BU358"/>
    <mergeCell ref="BV356:BV358"/>
    <mergeCell ref="BW356:BW358"/>
    <mergeCell ref="P359:Q359"/>
    <mergeCell ref="V356:V358"/>
    <mergeCell ref="W356:W358"/>
    <mergeCell ref="X356:X358"/>
    <mergeCell ref="Y356:Y358"/>
    <mergeCell ref="Z356:Z358"/>
    <mergeCell ref="AA356:AA358"/>
    <mergeCell ref="AB356:AB358"/>
    <mergeCell ref="AC356:AC358"/>
    <mergeCell ref="AD356:AD358"/>
    <mergeCell ref="M360:M364"/>
    <mergeCell ref="N361:N363"/>
    <mergeCell ref="O361:O363"/>
    <mergeCell ref="P361:P363"/>
    <mergeCell ref="Q361:Q363"/>
    <mergeCell ref="R361:R363"/>
    <mergeCell ref="S361:S363"/>
    <mergeCell ref="T361:T363"/>
    <mergeCell ref="U361:U363"/>
    <mergeCell ref="D360:D364"/>
    <mergeCell ref="E360:E364"/>
    <mergeCell ref="F360:F364"/>
    <mergeCell ref="G360:G364"/>
    <mergeCell ref="H360:H364"/>
    <mergeCell ref="I360:I364"/>
    <mergeCell ref="J360:J364"/>
    <mergeCell ref="K360:K364"/>
    <mergeCell ref="L360:L364"/>
    <mergeCell ref="BO361:BO363"/>
    <mergeCell ref="BP361:BP363"/>
    <mergeCell ref="BQ361:BQ363"/>
    <mergeCell ref="BS361:BS363"/>
    <mergeCell ref="BT361:BT363"/>
    <mergeCell ref="BU361:BU363"/>
    <mergeCell ref="BV361:BV363"/>
    <mergeCell ref="BW361:BW363"/>
    <mergeCell ref="P364:Q364"/>
    <mergeCell ref="V361:V363"/>
    <mergeCell ref="W361:W363"/>
    <mergeCell ref="X361:X363"/>
    <mergeCell ref="Y361:Y363"/>
    <mergeCell ref="Z361:Z363"/>
    <mergeCell ref="AA361:AA363"/>
    <mergeCell ref="AB361:AB363"/>
    <mergeCell ref="AC361:AC363"/>
    <mergeCell ref="AD361:AD363"/>
    <mergeCell ref="M365:M369"/>
    <mergeCell ref="N366:N368"/>
    <mergeCell ref="O366:O368"/>
    <mergeCell ref="P366:P368"/>
    <mergeCell ref="Q366:Q368"/>
    <mergeCell ref="R366:R368"/>
    <mergeCell ref="S366:S368"/>
    <mergeCell ref="T366:T368"/>
    <mergeCell ref="U366:U368"/>
    <mergeCell ref="D365:D369"/>
    <mergeCell ref="E365:E369"/>
    <mergeCell ref="F365:F369"/>
    <mergeCell ref="G365:G369"/>
    <mergeCell ref="H365:H369"/>
    <mergeCell ref="I365:I369"/>
    <mergeCell ref="J365:J369"/>
    <mergeCell ref="K365:K369"/>
    <mergeCell ref="L365:L369"/>
    <mergeCell ref="BO366:BO368"/>
    <mergeCell ref="BP366:BP368"/>
    <mergeCell ref="BQ366:BQ368"/>
    <mergeCell ref="BS366:BS368"/>
    <mergeCell ref="BT366:BT368"/>
    <mergeCell ref="BU366:BU368"/>
    <mergeCell ref="BV366:BV368"/>
    <mergeCell ref="BW366:BW368"/>
    <mergeCell ref="P369:Q369"/>
    <mergeCell ref="V366:V368"/>
    <mergeCell ref="W366:W368"/>
    <mergeCell ref="X366:X368"/>
    <mergeCell ref="Y366:Y368"/>
    <mergeCell ref="Z366:Z368"/>
    <mergeCell ref="AA366:AA368"/>
    <mergeCell ref="AB366:AB368"/>
    <mergeCell ref="AC366:AC368"/>
    <mergeCell ref="AD366:AD368"/>
    <mergeCell ref="M370:M374"/>
    <mergeCell ref="N371:N373"/>
    <mergeCell ref="O371:O373"/>
    <mergeCell ref="P371:P373"/>
    <mergeCell ref="Q371:Q373"/>
    <mergeCell ref="R371:R373"/>
    <mergeCell ref="S371:S373"/>
    <mergeCell ref="T371:T373"/>
    <mergeCell ref="U371:U373"/>
    <mergeCell ref="D370:D374"/>
    <mergeCell ref="E370:E374"/>
    <mergeCell ref="F370:F374"/>
    <mergeCell ref="G370:G374"/>
    <mergeCell ref="H370:H374"/>
    <mergeCell ref="I370:I374"/>
    <mergeCell ref="J370:J374"/>
    <mergeCell ref="K370:K374"/>
    <mergeCell ref="L370:L374"/>
    <mergeCell ref="BO371:BO373"/>
    <mergeCell ref="BP371:BP373"/>
    <mergeCell ref="BQ371:BQ373"/>
    <mergeCell ref="BS371:BS373"/>
    <mergeCell ref="BT371:BT373"/>
    <mergeCell ref="BU371:BU373"/>
    <mergeCell ref="BV371:BV373"/>
    <mergeCell ref="BW371:BW373"/>
    <mergeCell ref="P374:Q374"/>
    <mergeCell ref="V371:V373"/>
    <mergeCell ref="W371:W373"/>
    <mergeCell ref="X371:X373"/>
    <mergeCell ref="Y371:Y373"/>
    <mergeCell ref="Z371:Z373"/>
    <mergeCell ref="AA371:AA373"/>
    <mergeCell ref="AB371:AB373"/>
    <mergeCell ref="AC371:AC373"/>
    <mergeCell ref="AD371:AD373"/>
    <mergeCell ref="M375:M380"/>
    <mergeCell ref="N376:N379"/>
    <mergeCell ref="O376:O379"/>
    <mergeCell ref="P376:P379"/>
    <mergeCell ref="Q376:Q379"/>
    <mergeCell ref="R376:R379"/>
    <mergeCell ref="S376:S379"/>
    <mergeCell ref="T376:T379"/>
    <mergeCell ref="U376:U379"/>
    <mergeCell ref="D375:D380"/>
    <mergeCell ref="E375:E380"/>
    <mergeCell ref="F375:F380"/>
    <mergeCell ref="G375:G380"/>
    <mergeCell ref="H375:H380"/>
    <mergeCell ref="I375:I380"/>
    <mergeCell ref="J375:J380"/>
    <mergeCell ref="K375:K380"/>
    <mergeCell ref="L375:L380"/>
    <mergeCell ref="BO376:BO379"/>
    <mergeCell ref="BP376:BP379"/>
    <mergeCell ref="BQ376:BQ379"/>
    <mergeCell ref="BS376:BS379"/>
    <mergeCell ref="BT376:BT379"/>
    <mergeCell ref="BU376:BU379"/>
    <mergeCell ref="BV376:BV379"/>
    <mergeCell ref="BW376:BW379"/>
    <mergeCell ref="P380:Q380"/>
    <mergeCell ref="V376:V379"/>
    <mergeCell ref="W376:W379"/>
    <mergeCell ref="X376:X379"/>
    <mergeCell ref="Y376:Y379"/>
    <mergeCell ref="Z376:Z379"/>
    <mergeCell ref="AA376:AA379"/>
    <mergeCell ref="AB376:AB379"/>
    <mergeCell ref="AC376:AC379"/>
    <mergeCell ref="AD376:AD379"/>
    <mergeCell ref="M381:M386"/>
    <mergeCell ref="N382:N385"/>
    <mergeCell ref="O382:O385"/>
    <mergeCell ref="P382:P385"/>
    <mergeCell ref="Q382:Q385"/>
    <mergeCell ref="R382:R385"/>
    <mergeCell ref="S382:S385"/>
    <mergeCell ref="T382:T385"/>
    <mergeCell ref="U382:U385"/>
    <mergeCell ref="D381:D386"/>
    <mergeCell ref="E381:E386"/>
    <mergeCell ref="F381:F386"/>
    <mergeCell ref="G381:G386"/>
    <mergeCell ref="H381:H386"/>
    <mergeCell ref="I381:I386"/>
    <mergeCell ref="J381:J386"/>
    <mergeCell ref="K381:K386"/>
    <mergeCell ref="L381:L386"/>
    <mergeCell ref="BO382:BO385"/>
    <mergeCell ref="BP382:BP385"/>
    <mergeCell ref="BQ382:BQ385"/>
    <mergeCell ref="BS382:BS385"/>
    <mergeCell ref="BT382:BT385"/>
    <mergeCell ref="BU382:BU385"/>
    <mergeCell ref="BV382:BV385"/>
    <mergeCell ref="BW382:BW385"/>
    <mergeCell ref="P386:Q386"/>
    <mergeCell ref="V382:V385"/>
    <mergeCell ref="W382:W385"/>
    <mergeCell ref="X382:X385"/>
    <mergeCell ref="Y382:Y385"/>
    <mergeCell ref="Z382:Z385"/>
    <mergeCell ref="AA382:AA385"/>
    <mergeCell ref="AB382:AB385"/>
    <mergeCell ref="AC382:AC385"/>
    <mergeCell ref="AD382:AD385"/>
    <mergeCell ref="M387:M391"/>
    <mergeCell ref="N388:N390"/>
    <mergeCell ref="O388:O390"/>
    <mergeCell ref="P388:P390"/>
    <mergeCell ref="Q388:Q390"/>
    <mergeCell ref="R388:R390"/>
    <mergeCell ref="S388:S390"/>
    <mergeCell ref="T388:T390"/>
    <mergeCell ref="U388:U390"/>
    <mergeCell ref="D387:D391"/>
    <mergeCell ref="E387:E391"/>
    <mergeCell ref="F387:F391"/>
    <mergeCell ref="G387:G391"/>
    <mergeCell ref="H387:H391"/>
    <mergeCell ref="I387:I391"/>
    <mergeCell ref="J387:J391"/>
    <mergeCell ref="K387:K391"/>
    <mergeCell ref="L387:L391"/>
    <mergeCell ref="BO388:BO390"/>
    <mergeCell ref="BP388:BP390"/>
    <mergeCell ref="BQ388:BQ390"/>
    <mergeCell ref="BS388:BS390"/>
    <mergeCell ref="BT388:BT390"/>
    <mergeCell ref="BU388:BU390"/>
    <mergeCell ref="BV388:BV390"/>
    <mergeCell ref="BW388:BW390"/>
    <mergeCell ref="P391:Q391"/>
    <mergeCell ref="V388:V390"/>
    <mergeCell ref="W388:W390"/>
    <mergeCell ref="X388:X390"/>
    <mergeCell ref="Y388:Y390"/>
    <mergeCell ref="Z388:Z390"/>
    <mergeCell ref="AA388:AA390"/>
    <mergeCell ref="AB388:AB390"/>
    <mergeCell ref="AC388:AC390"/>
    <mergeCell ref="AD388:AD390"/>
    <mergeCell ref="M392:M396"/>
    <mergeCell ref="N393:N395"/>
    <mergeCell ref="O393:O395"/>
    <mergeCell ref="P393:P395"/>
    <mergeCell ref="Q393:Q395"/>
    <mergeCell ref="R393:R395"/>
    <mergeCell ref="S393:S395"/>
    <mergeCell ref="T393:T395"/>
    <mergeCell ref="U393:U395"/>
    <mergeCell ref="D392:D396"/>
    <mergeCell ref="E392:E396"/>
    <mergeCell ref="F392:F396"/>
    <mergeCell ref="G392:G396"/>
    <mergeCell ref="H392:H396"/>
    <mergeCell ref="I392:I396"/>
    <mergeCell ref="J392:J396"/>
    <mergeCell ref="K392:K396"/>
    <mergeCell ref="L392:L396"/>
    <mergeCell ref="BO393:BO395"/>
    <mergeCell ref="BP393:BP395"/>
    <mergeCell ref="BQ393:BQ395"/>
    <mergeCell ref="BS393:BS395"/>
    <mergeCell ref="BT393:BT395"/>
    <mergeCell ref="BU393:BU395"/>
    <mergeCell ref="BV393:BV395"/>
    <mergeCell ref="BW393:BW395"/>
    <mergeCell ref="P396:Q396"/>
    <mergeCell ref="V393:V395"/>
    <mergeCell ref="W393:W395"/>
    <mergeCell ref="X393:X395"/>
    <mergeCell ref="Y393:Y395"/>
    <mergeCell ref="Z393:Z395"/>
    <mergeCell ref="AA393:AA395"/>
    <mergeCell ref="AB393:AB395"/>
    <mergeCell ref="AC393:AC395"/>
    <mergeCell ref="AD393:AD395"/>
  </mergeCells>
  <phoneticPr fontId="0" type="noConversion"/>
  <dataValidations xWindow="1506" yWindow="917" count="13">
    <dataValidation allowBlank="1" showInputMessage="1" promptTitle="Ввод" sqref="AQ3"/>
    <dataValidation type="list" allowBlank="1" showInputMessage="1" showErrorMessage="1" errorTitle="Ошибка" error="Выберите значение из списка" prompt="Выберите значение из списка" sqref="AG53 AG193 AG352 AG198 AG203 AG99 AG383:AG384 AG220 AG174:AG175 AG394 AG225:AG227 AG208:AG209 AG250 AG180:AG181 AG64 AG69 AG74 AG255 AG260 AG265 AG270 AG275 AG280 AG285 AG290 AG295 AG300 AG305 AG310 AG315 AG320 AG325 AG330 AG335 AG340 AG79 AG84 AG89 AG94 AG214:AG215 AG104 AG109 AG114 AG119 AG124 AG129 AG134 AG377:AG378 AG167:AG169 AG232:AG233 AG157 AG162 AG145:AG146 AG238:AG239 AG58:AG59 AG357 AG362 AG367 AG372 AG151:AG152 AG139:AG140 AG389 AG244:AG245">
      <formula1>ist_fin_list</formula1>
    </dataValidation>
    <dataValidation type="list" allowBlank="1" showInputMessage="1" showErrorMessage="1" errorTitle="Ошибка" error="Выберите значение из списка" prompt="Выберите значение из списка" sqref="AH53 AP53 AH193 AP193 AH352 AP352 AH198 AP198 AH203 AP203 AP208:AP209 AH99 AP214:AP215 AH383:AH384 AH220 AP220 AH225:AH227 AH174:AH175 AH232:AH233 AP394 AP238:AP239 AP225:AP227 AP244:AP245 AH208:AH209 AH250 AP250 AH180:AH181 AH64 AP64 AH69 AP69 AH74 AP74 AH255 AP255 AH260 AP260 AH265 AP265 AH270 AP270 AH275 AP275 AH280 AP280 AH285 AP285 AH290 AP290 AH295 AP295 AH300 AP300 AH305 AP305 AH310 AP310 AH315 AP315 AH320 AP320 AH325 AP325 AH330 AP330 AH335 AP335 AH340 AP340 AH79 AP79 AH84 AP84 AH89 AP89 AH94 AP94 AP99 AH214:AH215 AH104 AP104 AH109 AP109 AH114 AP114 AH119 AP119 AH124 AP124 AH129 AP129 AH134 AP134 AP139:AP140 AH377:AH378 AP145:AP146 AP167:AP169 AH151:AH152 AP232:AP233 AH157 AP157 AH162 AP162 AH167:AH169 AH145:AH146 AP174:AP175 AH238:AH239 AP180:AP181 AH58:AH59 AH357 AP357 AH362 AP362 AH367 AP367 AH372 AP372 AP377:AP378 AP151:AP152 AP383:AP384 AH139:AH140 AH389 AP389 AH394 AP58:AP59 AH244:AH245">
      <formula1>logical</formula1>
    </dataValidation>
    <dataValidation allowBlank="1" showInputMessage="1" showErrorMessage="1" promptTitle="Ввод" prompt="Для выбора объекта необходимо два раза нажать левую кнопку мыши!" sqref="Q52:Q54 Q192:Q194 Q351:Q353 Q197:Q199 Q202:Q204 Q385 Q219:Q221 Q176 Q393:Q395 Q182 Q210 Q249:Q251 Q228 Q63:Q65 Q68:Q70 Q73:Q75 Q254:Q256 Q259:Q261 Q264:Q266 Q269:Q271 Q274:Q276 Q279:Q281 Q284:Q286 Q289:Q291 Q294:Q296 Q299:Q301 Q304:Q306 Q309:Q311 Q314:Q316 Q319:Q321 Q324:Q326 Q329:Q331 Q334:Q336 Q60 Q78:Q80 Q83:Q85 Q88:Q90 Q93:Q95 Q216 Q103:Q105 Q108:Q110 Q113:Q115 Q118:Q120 Q123:Q125 Q128:Q130 Q133:Q135 Q379 Q240 Q234 Q156:Q158 Q161:Q163 Q170 Q339:Q341 Q356:Q358 Q361:Q363 Q366:Q368 Q371:Q373 Q153 Q141 Q388:Q390 Q231:Q232 Q147 Q166:Q167 Q173:Q174 Q224:Q225 Q57:Q58 Q179:Q180 Q237:Q238 Q144:Q145 Q150:Q151 Q376:Q377 Q138:Q139 Q382:Q383 Q213:Q214 Q98:Q100 Q207:Q208 Q243:Q244 Q246"/>
    <dataValidation allowBlank="1" showInputMessage="1" showErrorMessage="1" promptTitle="Ввод" prompt="Для выбора необходимо два раза нажать левую кнопку мыши!" sqref="H182:J183 H153:J167 H210:J214 H228:J232 H170:J174 H385:J396 H51:J58 H176:J180 H234:J238 H141:J145 H147:J151 H350:J377 H216:J225 H379:J383 H60:J139 H191:J208 H240:J244 H246:J342"/>
    <dataValidation type="list" operator="lessThanOrEqual" allowBlank="1" showInputMessage="1" showErrorMessage="1" errorTitle="Ошибка" error="Необходимо выбрать значение из списка!" promptTitle="Ввод" prompt="Необходимо указать принадлежность объекта к инфраструктуре ТЭ или его отсутствие" sqref="P52:P54 P192:P194 P351:P353 P197:P199 P202:P204 P385 P219:P221 P176 P393:P395 P182 P210 P249:P251 P228 P63:P65 P68:P70 P73:P75 P254:P256 P259:P261 P264:P266 P269:P271 P274:P276 P279:P281 P284:P286 P289:P291 P294:P296 P299:P301 P304:P306 P309:P311 P314:P316 P319:P321 P324:P326 P329:P331 P334:P336 P60 P78:P80 P83:P85 P88:P90 P93:P95 P216 P103:P105 P108:P110 P113:P115 P118:P120 P123:P125 P128:P130 P133:P135 P379 P240 P234 P156:P158 P161:P163 P170 P339:P341 P356:P358 P361:P363 P366:P368 P371:P373 P153 P141 P388:P390 P231:P232 P147 P166:P167 P173:P174 P224:P225 P57:P58 P179:P180 P237:P238 P144:P145 P150:P151 P376:P377 P138:P139 P382:P383 P213:P214 P98:P100 P207:P208 P243:P244 P246">
      <formula1>"да,без привязки к объекту"</formula1>
    </dataValidation>
    <dataValidation type="decimal" allowBlank="1" showErrorMessage="1" errorTitle="Ошибка" error="Допускается ввод только неотрицательных чисел!" sqref="BK53:BL53 BH53:BI53 BE53:BF53 BB53:BC53 AY53:AZ53 AT53:AW53 BK193:BL193 BH193:BI193 BE193:BF193 BB193:BC193 AY193:AZ193 AT193:AW193 BK352:BL352 BH352:BI352 BE352:BF352 BB352:BC352 AY352:AZ352 AT352:AW352 BK198:BL198 BH198:BI198 BE198:BF198 BB198:BC198 AY198:AZ198 AT198:AW198 BK203:BL203 BH203:BI203 BE203:BF203 BB203:BC203 AY203:AZ203 AT203:AW203 BH208:BI209 BE208:BF209 BB208:BC209 AY208:AZ209 AT208:AW209 BK99:BL99 BH214:BI215 BE214:BF215 BB214:BC215 AY214:AZ215 AT214:AW215 BK383:BL384 BK220:BL220 BH220:BI220 BE220:BF220 BB220:BC220 AY220:AZ220 AT220:AW220 BE225:BF227 BB225:BC227 AY225:AZ227 AT225:AW227 BK225:BL227 BK174:BL175 BE232:BF233 BB232:BC233 AY232:AZ233 AT232:AW233 BK232:BL233 AT394:AW394 BH238:BI239 BE238:BF239 BB238:BC239 AY238:AZ239 AT238:AW239 BH225:BI227 BH244:BI245 BE244:BF245 BB244:BC245 AY244:AZ245 AT244:AW245 BK208:BL209 BK250:BL250 BH250:BI250 BE250:BF250 BB250:BC250 AY250:AZ250 AT250:AW250 BK180:BL181 BK64:BL64 BH64:BI64 BE64:BF64 BB64:BC64 AY64:AZ64 AT64:AW64 BK69:BL69 BH69:BI69 BE69:BF69 BB69:BC69 AY69:AZ69 AT69:AW69 BK74:BL74 BH74:BI74 BE74:BF74 BB74:BC74 AY74:AZ74 AT74:AW74 BK255:BL255 BH255:BI255 BE255:BF255 BB255:BC255 AY255:AZ255 AT255:AW255 BK260:BL260 BH260:BI260 BE260:BF260 BB260:BC260 AY260:AZ260 AT260:AW260 BK265:BL265 BH265:BI265 BE265:BF265 BB265:BC265 AY265:AZ265 AT265:AW265 BK270:BL270 BH270:BI270 BE270:BF270 BB270:BC270 AY270:AZ270 AT270:AW270 BK275:BL275 BH275:BI275 BE275:BF275 BB275:BC275 AY275:AZ275 AT275:AW275 BK280:BL280 BH280:BI280 BE280:BF280 BB280:BC280 AY280:AZ280 AT280:AW280 BK285:BL285 BH285:BI285 BE285:BF285 BB285:BC285 AY285:AZ285 AT285:AW285 BK290:BL290 BH290:BI290 BE290:BF290 BB290:BC290 AY290:AZ290 AT290:AW290 BK295:BL295 BH295:BI295 BE295:BF295 BB295:BC295 AY295:AZ295 AT295:AW295 BK300:BL300 BH300:BI300 BE300:BF300 BB300:BC300 AY300:AZ300 AT300:AW300 BK305:BL305 BH305:BI305 BE305:BF305 BB305:BC305 AY305:AZ305 AT305:AW305 BK310:BL310 BH310:BI310 BE310:BF310 BB310:BC310 AY310:AZ310 AT310:AW310 BK315:BL315 BH315:BI315 BE315:BF315 BB315:BC315 AY315:AZ315 AT315:AW315 BK320:BL320 BH320:BI320 BE320:BF320 BB320:BC320 AY320:AZ320 AT320:AW320 BK325:BL325 BH325:BI325 BE325:BF325 BB325:BC325 AY325:AZ325 AT325:AW325 BK330:BL330 BH330:BI330 BE330:BF330 BB330:BC330 AY330:AZ330 AT330:AW330 BK335:BL335 BH335:BI335 BE335:BF335 BB335:BC335 AY335:AZ335 AT335:AW335 BK340:BL340 BH340:BI340 BE340:BF340 BB340:BC340 AY340:AZ340 AT340:AW340 BK79:BL79 BH79:BI79 BE79:BF79 BB79:BC79 AY79:AZ79 AT79:AW79 BK84:BL84 BH84:BI84 BE84:BF84 BB84:BC84 AY84:AZ84 AT84:AW84 BK89:BL89 BH89:BI89 BE89:BF89 BB89:BC89 AY89:AZ89 AT89:AW89 BK94:BL94 BH94:BI94 BE94:BF94 BB94:BC94 AY94:AZ94 AT94:AW94 BH99:BI99 BE99:BF99 BB99:BC99 AY99:AZ99 AT99:AW99 BK214:BL215 BK104:BL104 BH104:BI104 BE104:BF104 BB104:BC104 AY104:AZ104 AT104:AW104 BK109:BL109 BH109:BI109 BE109:BF109 BB109:BC109 AY109:AZ109 AT109:AW109 BK114:BL114 BH114:BI114 BE114:BF114 BB114:BC114 AY114:AZ114 AT114:AW114 BK119:BL119 BH119:BI119 BE119:BF119 BB119:BC119 AY119:AZ119 AT119:AW119 BK124:BL124 BH124:BI124 BE124:BF124 BB124:BC124 AY124:AZ124 AT124:AW124 BK129:BL129 BH129:BI129 BE129:BF129 BB129:BC129 AY129:AZ129 AT129:AW129 BK134:BL134 BH134:BI134 BE134:BF134 BB134:BC134 AY134:AZ134 AT134:AW134 BH139:BI140 BE139:BF140 BB139:BC140 AY139:AZ140 AT139:AW140 BK377:BL378 BH145:BI146 BE145:BF146 BB145:BC146 AY145:AZ146 AT145:AW146 BH167:BI169 BE151:BF152 BB151:BC152 AY151:AZ152 AT151:AW152 BK151:BL152 BH232:BI233 BK157:BL157 BH157:BI157 BE157:BF157 BB157:BC157 AY157:AZ157 AT157:AW157 BK162:BL162 BH162:BI162 BE162:BF162 BB162:BC162 AY162:AZ162 AT162:AW162 BE167:BF169 BB167:BC169 AY167:AZ169 AT167:AW169 BK167:BL169 BK145:BL146 BH174:BI175 BE174:BF175 BB174:BC175 AY174:AZ175 AT174:AW175 BK238:BL239 BH180:BI181 BE180:BF181 BB180:BC181 AY180:AZ181 AT180:AW181 BE58:BF59 BK357:BL357 BH357:BI357 BE357:BF357 BB357:BC357 AY357:AZ357 AT357:AW357 BK362:BL362 BH362:BI362 BE362:BF362 BB362:BC362 AY362:AZ362 AT362:AW362 BK367:BL367 BH367:BI367 BE367:BF367 BB367:BC367 AY367:AZ367 AT367:AW367 BK372:BL372 BH372:BI372 BE372:BF372 BB372:BC372 AY372:AZ372 AT372:AW372 BH377:BI378 BE377:BF378 BB377:BC378 AY377:AZ378 AT377:AW378 BH151:BI152 BH383:BI384 BE383:BF384 BB383:BC384 AY383:AZ384 AT383:AW384 BK139:BL140 BK389:BL389 BH389:BI389 BE389:BF389 BB389:BC389 AY389:AZ389 AT389:AW389 BK394:BL394 BH394:BI394 BE394:BF394 BB394:BC394 AY394:AZ394 BH58:BI59 BK58:BL59 AT58:AW59 AY58:AZ59 BB58:BC59 BK244:BL245">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E51:E183 E350:E396 E191:E342">
      <formula1>group_list</formula1>
    </dataValidation>
    <dataValidation type="list" allowBlank="1" showInputMessage="1" showErrorMessage="1" errorTitle="Ошибка" error="Выберите значение из списка" prompt="Выберите значение из списка" sqref="L51:L183 L350:L396 L191:L342">
      <formula1>all_year_list</formula1>
    </dataValidation>
    <dataValidation type="whole" allowBlank="1" showErrorMessage="1" errorTitle="Ошибка" error="Допускается ввод только неотрицательных целых чисел!" sqref="K51:K183 K350:K396 K191:K342">
      <formula1>0</formula1>
      <formula2>9.99999999999999E+23</formula2>
    </dataValidation>
    <dataValidation type="decimal" allowBlank="1" showInputMessage="1" showErrorMessage="1" error="Введите действительное число от 0 до 100!" sqref="N249:O249 N52:O52 N351:O351 N192:O192 N393:O393 N197:O197 N202:O202 N207:O207 N213:O213 N219:O219 N224:O224 N231:O231 N237:O237 N243:O243 N73:O73 N57:O57 N63:O63 N68:O68 N179:O179 N254:O254 N259:O259 N264:O264 N269:O269 N274:O274 N279:O279 N284:O284 N289:O289 N294:O294 N299:O299 N304:O304 N309:O309 N314:O314 N319:O319 N324:O324 N329:O329 N334:O334 N339:O339 N78:O78 N83:O83 N88:O88 N93:O93 N98:O98 N103:O103 N108:O108 N113:O113 N118:O118 N123:O123 N128:O128 N133:O133 N138:O138 N144:O144 N150:O150 N156:O156 N161:O161 N166:O166 N173:O173 N356:O356 N361:O361 N366:O366 N371:O371 N376:O376 N382:O382 N388:O388 M51:M183 M350:M396 M191:M342">
      <formula1>0</formula1>
      <formula2>100</formula2>
    </dataValidation>
    <dataValidation type="textLength" operator="lessThanOrEqual" allowBlank="1" showInputMessage="1" showErrorMessage="1" errorTitle="Ошибка" error="Допускается ввод не более 900 символов!" sqref="AE53:AF53 G51:G54 AI53:AO53 AE193:AF193 G191:G194 AI193:AO193 AE352:AF352 G350:G353 AI352:AO352 AE198:AF198 G196:G199 AI198:AO198 AE203:AF203 G201:G204 AI203:AO203 G210 AI208:AO209 AE99:AF99 G216 AI214:AO215 G384:J384 AE220:AF220 G218:G221 AI220:AO220 G228 G226:J227 G175:J175 G234 AE232:AF233 AI394:AO394 G240 AI238:AO239 AI225:AO227 G246 AI244:AO245 G209:J209 AE250:AF250 G248:G251 AI250:AO250 G60 AE225:AF227 AE64:AF64 G62:G65 AI64:AO64 AE69:AF69 G67:G70 AI69:AO69 AE74:AF74 G72:G75 AI74:AO74 AE255:AF255 G253:G256 AI255:AO255 AE260:AF260 G258:G261 AI260:AO260 AE265:AF265 G263:G266 AI265:AO265 AE270:AF270 G268:G271 AI270:AO270 AE275:AF275 G273:G276 AI275:AO275 AE280:AF280 G278:G281 AI280:AO280 AE285:AF285 G283:G286 AI285:AO285 AE290:AF290 G288:G291 AI290:AO290 AE295:AF295 G293:G296 AI295:AO295 AE300:AF300 G298:G301 AI300:AO300 AE305:AF305 G303:G306 AI305:AO305 AE310:AF310 G308:G311 AI310:AO310 AE315:AF315 G313:G316 AI315:AO315 AE320:AF320 G318:G321 AI320:AO320 AE325:AF325 G323:G326 AI325:AO325 AE330:AF330 G328:G331 AI330:AO330 AE335:AF335 G333:G336 AI335:AO335 AE340:AF340 AE180:AF181 AI340:AO340 AE79:AF79 G77:G80 AI79:AO79 AE84:AF84 G82:G85 AI84:AO84 AE89:AF89 G87:G90 AI89:AO89 AE94:AF94 G92:G95 AI94:AO94 AI99:AO99 G215:J215 AE104:AF104 G102:G105 AI104:AO104 AE109:AF109 G107:G110 AI109:AO109 AE114:AF114 G112:G115 AI114:AO114 AE119:AF119 G117:G120 AI119:AO119 AE124:AF124 G122:G125 AI124:AO124 AE129:AF129 G127:G130 AI129:AO129 AE134:AF134 G132:G135 AI134:AO134 G141 AI139:AO140 G378:J378 G147 AI145:AO146 AI167:AO169 G153 G233:J233 AE157:AF157 G155:G158 AI157:AO157 AE162:AF162 G160:G163 AI162:AO162 G170 G168:J169 G176 AI174:AO175 AE167:AF169 G182 AE58:AF59 G338:G341 AE357:AF357 G355:G358 AI357:AO357 AE362:AF362 G360:G363 AI362:AO362 AE367:AF367 G365:G368 AI367:AO367 AE372:AF372 G370:G373 AI372:AO372 G379 AI377:AO378 G152:J152 G385 AI383:AO384 G140:J140 AE389:AF389 G387:G390 AI389:AO389 AE394:AF394 G392:G395 G230:G232 AI232:AO233 AE151:AF152 G146:J146 G165:G167 G239:J239 G172:G174 AE174:AF175 G223:G225 G181:J181 G56:G58 AI58:AO59 G59:J59 G178:G180 AI180:AO181 G236:G238 AE238:AF239 G143:G145 AE145:AF146 G149:G151 AI151:AO152 G375:G377 AE377:AF378 G137:G139 AE139:AF140 G381:G383 AE383:AF384 G212:G214 AE214:AF215 G97:G100 G206:G208 AE208:AF209 G242:G244 AE244:AF245 G245:J245">
      <formula1>900</formula1>
    </dataValidation>
    <dataValidation type="list" showInputMessage="1" showErrorMessage="1" errorTitle="Внимание" error="Выберите значение из списка!" sqref="F191 F196 F201 F206 F212 F218 F387 F223 F230 F236 F242 F248 F381 F375 F253 F258 F263 F268 F273 F278 F283 F288 F293 F298 F303 F308 F313 F318 F323 F328 F333 F338 F72 F77 F82 F87 F92 F97 F102 F107 F112 F117 F122 F127 F132 F137 F143 F149 F155 F160 F165 F172 F178 F350 F355 F360 F365 F370 F67 F62 F56 F51 F392">
      <formula1>podgroup_3_list</formula1>
    </dataValidation>
  </dataValidations>
  <printOptions horizontalCentered="1" verticalCentered="1"/>
  <pageMargins left="0" right="0" top="0" bottom="0" header="0" footer="0.78740157480314965"/>
  <pageSetup paperSize="9" fitToHeight="0"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com">
    <tabColor theme="3" tint="0.39997558519241921"/>
    <pageSetUpPr fitToPage="1"/>
  </sheetPr>
  <dimension ref="A1:E9"/>
  <sheetViews>
    <sheetView showGridLines="0" topLeftCell="C4" zoomScaleNormal="100" workbookViewId="0"/>
  </sheetViews>
  <sheetFormatPr defaultColWidth="9.140625" defaultRowHeight="14.25"/>
  <cols>
    <col min="1" max="2" width="9.140625" style="12" hidden="1" customWidth="1"/>
    <col min="3" max="3" width="5.28515625" style="174" customWidth="1"/>
    <col min="4" max="4" width="6.28515625" style="12" bestFit="1" customWidth="1"/>
    <col min="5" max="5" width="94.85546875" style="12" customWidth="1"/>
    <col min="6" max="16384" width="9.140625" style="12"/>
  </cols>
  <sheetData>
    <row r="1" spans="3:5" hidden="1"/>
    <row r="2" spans="3:5" hidden="1"/>
    <row r="3" spans="3:5" hidden="1">
      <c r="D3" s="187"/>
      <c r="E3" s="187"/>
    </row>
    <row r="4" spans="3:5" s="177" customFormat="1" ht="12" customHeight="1">
      <c r="C4" s="178"/>
      <c r="D4" s="179" t="s">
        <v>126</v>
      </c>
      <c r="E4" s="179"/>
    </row>
    <row r="5" spans="3:5" s="177" customFormat="1" ht="12" customHeight="1">
      <c r="C5" s="178"/>
      <c r="D5" s="186" t="str">
        <f>region_name &amp; " " &amp; org</f>
        <v>Ярославская область ООО "Рыбинская генерация"</v>
      </c>
      <c r="E5" s="186"/>
    </row>
    <row r="6" spans="3:5" s="177" customFormat="1" ht="12" customHeight="1">
      <c r="C6" s="178"/>
      <c r="D6" s="188"/>
      <c r="E6" s="188"/>
    </row>
    <row r="7" spans="3:5" s="177" customFormat="1" ht="15" customHeight="1">
      <c r="C7" s="178"/>
      <c r="D7" s="189" t="s">
        <v>36</v>
      </c>
      <c r="E7" s="190" t="s">
        <v>287</v>
      </c>
    </row>
    <row r="8" spans="3:5" ht="15" hidden="1" customHeight="1">
      <c r="C8" s="175"/>
      <c r="D8" s="191">
        <v>0</v>
      </c>
      <c r="E8" s="176"/>
    </row>
    <row r="9" spans="3:5" ht="15" customHeight="1">
      <c r="C9" s="175"/>
      <c r="D9" s="148"/>
      <c r="E9" s="202" t="s">
        <v>168</v>
      </c>
    </row>
  </sheetData>
  <sheetProtection password="FA9C" sheet="1" objects="1" scenarios="1" formatColumns="0" formatRows="0"/>
  <dataValidations count="1">
    <dataValidation type="textLength" operator="lessThanOrEqual" allowBlank="1" showInputMessage="1" showErrorMessage="1" errorTitle="Ошибка" error="Допускается ввод не более 900 символов!" sqref="E8">
      <formula1>900</formula1>
    </dataValidation>
  </dataValidations>
  <pageMargins left="0.75" right="0.75" top="1" bottom="1" header="0.5" footer="0.5"/>
  <pageSetup paperSize="9" scale="7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Prov">
    <tabColor indexed="31"/>
  </sheetPr>
  <dimension ref="B2:D5"/>
  <sheetViews>
    <sheetView showGridLines="0" showRowColHeaders="0" tabSelected="1" workbookViewId="0">
      <pane ySplit="2" topLeftCell="A3" activePane="bottomLeft" state="frozen"/>
      <selection pane="bottomLeft"/>
    </sheetView>
  </sheetViews>
  <sheetFormatPr defaultColWidth="9.140625" defaultRowHeight="11.25"/>
  <cols>
    <col min="1" max="1" width="4.7109375" style="14" customWidth="1"/>
    <col min="2" max="2" width="27.28515625" style="14" customWidth="1"/>
    <col min="3" max="3" width="103.28515625" style="14" customWidth="1"/>
    <col min="4" max="4" width="17.7109375" style="14" customWidth="1"/>
    <col min="5" max="16384" width="9.140625" style="14"/>
  </cols>
  <sheetData>
    <row r="2" spans="2:4" ht="20.100000000000001" customHeight="1">
      <c r="B2" s="420" t="s">
        <v>127</v>
      </c>
      <c r="C2" s="420"/>
      <c r="D2" s="420"/>
    </row>
    <row r="4" spans="2:4" ht="21.75" customHeight="1" thickBot="1">
      <c r="B4" s="117" t="s">
        <v>34</v>
      </c>
      <c r="C4" s="117" t="s">
        <v>35</v>
      </c>
      <c r="D4" s="117" t="s">
        <v>144</v>
      </c>
    </row>
    <row r="5" spans="2:4" ht="23.25" thickTop="1">
      <c r="B5" s="319" t="s">
        <v>829</v>
      </c>
      <c r="C5" s="320" t="s">
        <v>830</v>
      </c>
      <c r="D5" s="321" t="s">
        <v>828</v>
      </c>
    </row>
  </sheetData>
  <sheetProtection password="FA9C" sheet="1" objects="1" scenarios="1" formatColumns="0" formatRows="0" autoFilter="0"/>
  <autoFilter ref="B4:D4"/>
  <mergeCells count="1">
    <mergeCell ref="B2:D2"/>
  </mergeCells>
  <phoneticPr fontId="11" type="noConversion"/>
  <hyperlinks>
    <hyperlink ref="B5" location="'ИП'!AW30" tooltip="Предупреждение" display="ИП!AW30"/>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llSheetsInThisWorkbook">
    <tabColor indexed="47"/>
  </sheetPr>
  <dimension ref="A1:B283"/>
  <sheetViews>
    <sheetView showGridLines="0" showRowColHeaders="0" zoomScaleNormal="100" workbookViewId="0"/>
  </sheetViews>
  <sheetFormatPr defaultColWidth="9.140625" defaultRowHeight="11.25"/>
  <cols>
    <col min="1" max="1" width="36.28515625" style="2" customWidth="1"/>
    <col min="2" max="2" width="21.140625" style="2" bestFit="1" customWidth="1"/>
    <col min="3" max="16384" width="9.140625" style="1"/>
  </cols>
  <sheetData>
    <row r="1" spans="1:2">
      <c r="A1" s="274" t="s">
        <v>128</v>
      </c>
      <c r="B1" s="274" t="s">
        <v>129</v>
      </c>
    </row>
    <row r="2" spans="1:2">
      <c r="A2" t="s">
        <v>130</v>
      </c>
      <c r="B2" t="s">
        <v>133</v>
      </c>
    </row>
    <row r="3" spans="1:2">
      <c r="A3" t="s">
        <v>146</v>
      </c>
      <c r="B3" t="s">
        <v>131</v>
      </c>
    </row>
    <row r="4" spans="1:2">
      <c r="A4" t="s">
        <v>132</v>
      </c>
      <c r="B4" t="s">
        <v>26</v>
      </c>
    </row>
    <row r="5" spans="1:2">
      <c r="A5" t="s">
        <v>321</v>
      </c>
      <c r="B5" t="s">
        <v>276</v>
      </c>
    </row>
    <row r="6" spans="1:2">
      <c r="A6" t="s">
        <v>14</v>
      </c>
      <c r="B6" t="s">
        <v>277</v>
      </c>
    </row>
    <row r="7" spans="1:2">
      <c r="A7" t="s">
        <v>126</v>
      </c>
      <c r="B7" t="s">
        <v>329</v>
      </c>
    </row>
    <row r="8" spans="1:2">
      <c r="A8" t="s">
        <v>134</v>
      </c>
      <c r="B8" t="s">
        <v>303</v>
      </c>
    </row>
    <row r="9" spans="1:2">
      <c r="A9"/>
      <c r="B9" t="s">
        <v>136</v>
      </c>
    </row>
    <row r="10" spans="1:2">
      <c r="A10"/>
      <c r="B10" t="s">
        <v>167</v>
      </c>
    </row>
    <row r="11" spans="1:2">
      <c r="A11"/>
      <c r="B11" t="s">
        <v>322</v>
      </c>
    </row>
    <row r="12" spans="1:2">
      <c r="A12"/>
      <c r="B12" t="s">
        <v>147</v>
      </c>
    </row>
    <row r="13" spans="1:2">
      <c r="A13"/>
      <c r="B13" t="s">
        <v>137</v>
      </c>
    </row>
    <row r="14" spans="1:2">
      <c r="A14"/>
      <c r="B14" t="s">
        <v>213</v>
      </c>
    </row>
    <row r="15" spans="1:2">
      <c r="A15"/>
      <c r="B15" t="s">
        <v>148</v>
      </c>
    </row>
    <row r="16" spans="1:2">
      <c r="A16"/>
      <c r="B16" t="s">
        <v>214</v>
      </c>
    </row>
    <row r="17" spans="1:2">
      <c r="A17"/>
      <c r="B17" t="s">
        <v>275</v>
      </c>
    </row>
    <row r="18" spans="1:2">
      <c r="A18"/>
      <c r="B18" t="s">
        <v>27</v>
      </c>
    </row>
    <row r="19" spans="1:2">
      <c r="A19"/>
      <c r="B19" t="s">
        <v>135</v>
      </c>
    </row>
    <row r="20" spans="1:2">
      <c r="A20"/>
      <c r="B20" t="s">
        <v>323</v>
      </c>
    </row>
    <row r="21" spans="1:2">
      <c r="A21"/>
      <c r="B21" t="s">
        <v>388</v>
      </c>
    </row>
    <row r="22" spans="1:2">
      <c r="A22"/>
      <c r="B22" t="s">
        <v>364</v>
      </c>
    </row>
    <row r="23" spans="1:2">
      <c r="A23"/>
      <c r="B23" t="s">
        <v>382</v>
      </c>
    </row>
    <row r="24" spans="1:2">
      <c r="A24"/>
      <c r="B24" t="s">
        <v>330</v>
      </c>
    </row>
    <row r="25" spans="1:2">
      <c r="A25"/>
      <c r="B25" t="s">
        <v>365</v>
      </c>
    </row>
    <row r="26" spans="1:2">
      <c r="A26"/>
      <c r="B26" t="s">
        <v>145</v>
      </c>
    </row>
    <row r="27" spans="1:2">
      <c r="A27"/>
      <c r="B27" t="s">
        <v>366</v>
      </c>
    </row>
    <row r="28" spans="1:2">
      <c r="A28"/>
      <c r="B28" t="s">
        <v>367</v>
      </c>
    </row>
    <row r="29" spans="1:2">
      <c r="A29"/>
      <c r="B29"/>
    </row>
    <row r="30" spans="1:2">
      <c r="A30"/>
      <c r="B30"/>
    </row>
    <row r="31" spans="1:2">
      <c r="A31"/>
      <c r="B31"/>
    </row>
    <row r="32" spans="1:2">
      <c r="A32"/>
      <c r="B32"/>
    </row>
    <row r="33" spans="1:2">
      <c r="A33"/>
      <c r="B33"/>
    </row>
    <row r="34" spans="1:2">
      <c r="A34"/>
      <c r="B34"/>
    </row>
    <row r="35" spans="1:2">
      <c r="A35"/>
      <c r="B35"/>
    </row>
    <row r="36" spans="1:2">
      <c r="A36"/>
      <c r="B36"/>
    </row>
    <row r="37" spans="1:2">
      <c r="A37"/>
      <c r="B37"/>
    </row>
    <row r="38" spans="1:2">
      <c r="A38"/>
      <c r="B38"/>
    </row>
    <row r="39" spans="1:2">
      <c r="A39"/>
      <c r="B39"/>
    </row>
    <row r="40" spans="1:2">
      <c r="A40"/>
      <c r="B40"/>
    </row>
    <row r="41" spans="1:2">
      <c r="A41"/>
      <c r="B41"/>
    </row>
    <row r="42" spans="1:2">
      <c r="A42"/>
      <c r="B42"/>
    </row>
    <row r="43" spans="1:2">
      <c r="A43"/>
      <c r="B43"/>
    </row>
    <row r="44" spans="1:2">
      <c r="A44"/>
      <c r="B44"/>
    </row>
    <row r="45" spans="1:2">
      <c r="A45"/>
      <c r="B45"/>
    </row>
    <row r="46" spans="1:2">
      <c r="A46"/>
      <c r="B46"/>
    </row>
    <row r="47" spans="1:2">
      <c r="A47"/>
      <c r="B47"/>
    </row>
    <row r="48" spans="1:2">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row r="66" spans="1:2">
      <c r="A66"/>
      <c r="B66"/>
    </row>
    <row r="67" spans="1:2">
      <c r="A67"/>
      <c r="B67"/>
    </row>
    <row r="68" spans="1:2">
      <c r="A68"/>
      <c r="B68"/>
    </row>
    <row r="69" spans="1:2">
      <c r="A69"/>
      <c r="B69"/>
    </row>
    <row r="70" spans="1:2">
      <c r="A70"/>
      <c r="B70"/>
    </row>
    <row r="71" spans="1:2">
      <c r="A71"/>
      <c r="B71"/>
    </row>
    <row r="72" spans="1:2">
      <c r="A72"/>
      <c r="B72"/>
    </row>
    <row r="73" spans="1:2">
      <c r="A73"/>
      <c r="B73"/>
    </row>
    <row r="74" spans="1:2">
      <c r="A74"/>
      <c r="B74"/>
    </row>
    <row r="75" spans="1:2">
      <c r="A75"/>
      <c r="B75"/>
    </row>
    <row r="76" spans="1:2">
      <c r="A76"/>
      <c r="B76"/>
    </row>
    <row r="77" spans="1:2">
      <c r="A77"/>
      <c r="B77"/>
    </row>
    <row r="78" spans="1:2">
      <c r="A78"/>
      <c r="B78"/>
    </row>
    <row r="79" spans="1:2">
      <c r="A79"/>
      <c r="B79"/>
    </row>
    <row r="80" spans="1:2">
      <c r="A80"/>
      <c r="B80"/>
    </row>
    <row r="81" spans="1:2">
      <c r="A81"/>
      <c r="B81"/>
    </row>
    <row r="82" spans="1:2">
      <c r="A82"/>
      <c r="B82"/>
    </row>
    <row r="83" spans="1:2">
      <c r="A83"/>
      <c r="B83"/>
    </row>
    <row r="84" spans="1:2">
      <c r="A84"/>
      <c r="B84"/>
    </row>
    <row r="85" spans="1:2">
      <c r="A85"/>
      <c r="B85"/>
    </row>
    <row r="86" spans="1:2">
      <c r="A86"/>
      <c r="B86"/>
    </row>
    <row r="87" spans="1:2">
      <c r="A87"/>
      <c r="B87"/>
    </row>
    <row r="88" spans="1:2">
      <c r="A88"/>
      <c r="B88"/>
    </row>
    <row r="89" spans="1:2">
      <c r="A89"/>
      <c r="B89"/>
    </row>
    <row r="90" spans="1:2">
      <c r="A90"/>
      <c r="B90"/>
    </row>
    <row r="91" spans="1:2">
      <c r="A91"/>
      <c r="B91"/>
    </row>
    <row r="92" spans="1:2">
      <c r="A92"/>
      <c r="B92"/>
    </row>
    <row r="93" spans="1:2">
      <c r="A93"/>
      <c r="B93"/>
    </row>
    <row r="94" spans="1:2">
      <c r="A94"/>
      <c r="B94"/>
    </row>
    <row r="95" spans="1:2">
      <c r="A95"/>
      <c r="B95"/>
    </row>
    <row r="96" spans="1:2">
      <c r="A96"/>
      <c r="B96"/>
    </row>
    <row r="97" spans="1:2">
      <c r="A97"/>
      <c r="B97"/>
    </row>
    <row r="98" spans="1:2">
      <c r="A98"/>
      <c r="B98"/>
    </row>
    <row r="99" spans="1:2">
      <c r="A99"/>
      <c r="B99"/>
    </row>
    <row r="100" spans="1:2">
      <c r="A100"/>
      <c r="B100"/>
    </row>
    <row r="101" spans="1:2">
      <c r="A101"/>
      <c r="B101"/>
    </row>
    <row r="102" spans="1:2">
      <c r="A102"/>
      <c r="B102"/>
    </row>
    <row r="103" spans="1:2">
      <c r="A103"/>
      <c r="B103"/>
    </row>
    <row r="104" spans="1:2">
      <c r="A104"/>
      <c r="B104"/>
    </row>
    <row r="105" spans="1:2">
      <c r="A105"/>
      <c r="B105"/>
    </row>
    <row r="106" spans="1:2">
      <c r="A106"/>
      <c r="B106"/>
    </row>
    <row r="107" spans="1:2">
      <c r="A107"/>
      <c r="B107"/>
    </row>
    <row r="108" spans="1:2">
      <c r="A108"/>
      <c r="B108"/>
    </row>
    <row r="109" spans="1:2">
      <c r="A109"/>
      <c r="B109"/>
    </row>
    <row r="110" spans="1:2">
      <c r="A110"/>
      <c r="B110"/>
    </row>
    <row r="111" spans="1:2">
      <c r="A111"/>
      <c r="B111"/>
    </row>
    <row r="112" spans="1:2">
      <c r="A112"/>
      <c r="B112"/>
    </row>
    <row r="113" spans="1:2">
      <c r="A113"/>
      <c r="B113"/>
    </row>
    <row r="114" spans="1:2">
      <c r="A114"/>
      <c r="B114"/>
    </row>
    <row r="115" spans="1:2">
      <c r="A115"/>
      <c r="B115"/>
    </row>
    <row r="116" spans="1:2">
      <c r="A116"/>
      <c r="B116"/>
    </row>
    <row r="117" spans="1:2">
      <c r="A117"/>
      <c r="B117"/>
    </row>
    <row r="118" spans="1:2">
      <c r="A118"/>
      <c r="B118"/>
    </row>
    <row r="119" spans="1:2">
      <c r="A119"/>
      <c r="B119"/>
    </row>
    <row r="120" spans="1:2">
      <c r="A120"/>
      <c r="B120"/>
    </row>
    <row r="121" spans="1:2">
      <c r="A121"/>
      <c r="B121"/>
    </row>
    <row r="122" spans="1:2">
      <c r="A122"/>
      <c r="B122"/>
    </row>
    <row r="123" spans="1:2">
      <c r="A123"/>
      <c r="B123"/>
    </row>
    <row r="124" spans="1:2">
      <c r="A124"/>
      <c r="B124"/>
    </row>
    <row r="125" spans="1:2">
      <c r="A125"/>
      <c r="B125"/>
    </row>
    <row r="126" spans="1:2">
      <c r="A126"/>
      <c r="B126"/>
    </row>
    <row r="127" spans="1:2">
      <c r="A127"/>
      <c r="B127"/>
    </row>
    <row r="128" spans="1:2">
      <c r="A128"/>
      <c r="B128"/>
    </row>
    <row r="129" spans="1:2">
      <c r="A129"/>
      <c r="B129"/>
    </row>
    <row r="130" spans="1:2">
      <c r="A130"/>
      <c r="B130"/>
    </row>
    <row r="131" spans="1:2">
      <c r="A131"/>
      <c r="B131"/>
    </row>
    <row r="132" spans="1:2">
      <c r="A132"/>
      <c r="B132"/>
    </row>
    <row r="133" spans="1:2">
      <c r="A133"/>
      <c r="B133"/>
    </row>
    <row r="134" spans="1:2">
      <c r="A134"/>
      <c r="B134"/>
    </row>
    <row r="135" spans="1:2">
      <c r="A135"/>
      <c r="B135"/>
    </row>
    <row r="136" spans="1:2">
      <c r="A136"/>
      <c r="B136"/>
    </row>
    <row r="137" spans="1:2">
      <c r="A137"/>
      <c r="B137"/>
    </row>
    <row r="138" spans="1:2">
      <c r="A138"/>
      <c r="B138"/>
    </row>
    <row r="139" spans="1:2">
      <c r="A139"/>
      <c r="B139"/>
    </row>
    <row r="140" spans="1:2">
      <c r="A140"/>
      <c r="B140"/>
    </row>
    <row r="141" spans="1:2">
      <c r="A141"/>
      <c r="B141"/>
    </row>
    <row r="142" spans="1:2">
      <c r="A142"/>
      <c r="B142"/>
    </row>
    <row r="143" spans="1:2">
      <c r="A143"/>
      <c r="B143"/>
    </row>
    <row r="144" spans="1:2">
      <c r="A144"/>
      <c r="B144"/>
    </row>
    <row r="145" spans="1:2">
      <c r="A145"/>
      <c r="B145"/>
    </row>
    <row r="146" spans="1:2">
      <c r="A146"/>
      <c r="B146"/>
    </row>
    <row r="147" spans="1:2">
      <c r="A147"/>
      <c r="B147"/>
    </row>
    <row r="148" spans="1:2">
      <c r="A148"/>
      <c r="B148"/>
    </row>
    <row r="149" spans="1:2">
      <c r="A149"/>
      <c r="B149"/>
    </row>
    <row r="150" spans="1:2">
      <c r="A150"/>
      <c r="B150"/>
    </row>
    <row r="151" spans="1:2">
      <c r="A151"/>
      <c r="B151"/>
    </row>
    <row r="152" spans="1:2">
      <c r="A152"/>
      <c r="B152"/>
    </row>
    <row r="153" spans="1:2">
      <c r="A153"/>
      <c r="B153"/>
    </row>
    <row r="154" spans="1:2">
      <c r="A154"/>
      <c r="B154"/>
    </row>
    <row r="155" spans="1:2">
      <c r="A155"/>
      <c r="B155"/>
    </row>
    <row r="156" spans="1:2">
      <c r="A156"/>
      <c r="B156"/>
    </row>
    <row r="157" spans="1:2">
      <c r="A157"/>
      <c r="B157"/>
    </row>
    <row r="158" spans="1:2">
      <c r="A158"/>
      <c r="B158"/>
    </row>
    <row r="159" spans="1:2">
      <c r="A159"/>
      <c r="B159"/>
    </row>
    <row r="160" spans="1:2">
      <c r="A160"/>
      <c r="B160"/>
    </row>
    <row r="161" spans="1:2">
      <c r="A161"/>
      <c r="B161"/>
    </row>
    <row r="162" spans="1:2">
      <c r="A162"/>
      <c r="B162"/>
    </row>
    <row r="163" spans="1:2">
      <c r="A163"/>
      <c r="B163"/>
    </row>
    <row r="164" spans="1:2">
      <c r="A164"/>
      <c r="B164"/>
    </row>
    <row r="165" spans="1:2">
      <c r="A165"/>
      <c r="B165"/>
    </row>
    <row r="166" spans="1:2">
      <c r="A166"/>
      <c r="B166"/>
    </row>
    <row r="167" spans="1:2">
      <c r="A167"/>
      <c r="B167"/>
    </row>
    <row r="168" spans="1:2">
      <c r="A168"/>
      <c r="B168"/>
    </row>
    <row r="169" spans="1:2">
      <c r="A169"/>
      <c r="B169"/>
    </row>
    <row r="170" spans="1:2">
      <c r="A170"/>
      <c r="B170"/>
    </row>
    <row r="171" spans="1:2">
      <c r="A171"/>
      <c r="B171"/>
    </row>
    <row r="172" spans="1:2">
      <c r="A172"/>
      <c r="B172"/>
    </row>
    <row r="173" spans="1:2">
      <c r="A173"/>
      <c r="B173"/>
    </row>
    <row r="174" spans="1:2">
      <c r="A174"/>
      <c r="B174"/>
    </row>
    <row r="175" spans="1:2">
      <c r="A175"/>
      <c r="B175"/>
    </row>
    <row r="176" spans="1:2">
      <c r="A176"/>
      <c r="B176"/>
    </row>
    <row r="177" spans="1:2">
      <c r="A177"/>
      <c r="B177"/>
    </row>
    <row r="178" spans="1:2">
      <c r="A178"/>
      <c r="B178"/>
    </row>
    <row r="179" spans="1:2">
      <c r="A179"/>
      <c r="B179"/>
    </row>
    <row r="180" spans="1:2">
      <c r="A180"/>
      <c r="B180"/>
    </row>
    <row r="181" spans="1:2">
      <c r="A181"/>
      <c r="B181"/>
    </row>
    <row r="182" spans="1:2">
      <c r="A182"/>
      <c r="B182"/>
    </row>
    <row r="183" spans="1:2">
      <c r="A183"/>
      <c r="B183"/>
    </row>
    <row r="184" spans="1:2">
      <c r="A184"/>
      <c r="B184"/>
    </row>
    <row r="185" spans="1:2">
      <c r="A185"/>
      <c r="B185"/>
    </row>
    <row r="186" spans="1:2">
      <c r="A186"/>
      <c r="B186"/>
    </row>
    <row r="187" spans="1:2">
      <c r="A187"/>
      <c r="B187"/>
    </row>
    <row r="188" spans="1:2">
      <c r="A188"/>
      <c r="B188"/>
    </row>
    <row r="189" spans="1:2">
      <c r="A189"/>
      <c r="B189"/>
    </row>
    <row r="190" spans="1:2">
      <c r="A190"/>
      <c r="B190"/>
    </row>
    <row r="191" spans="1:2">
      <c r="A191"/>
      <c r="B191"/>
    </row>
    <row r="192" spans="1:2">
      <c r="A192"/>
      <c r="B192"/>
    </row>
    <row r="193" spans="1:2">
      <c r="A193"/>
      <c r="B193"/>
    </row>
    <row r="194" spans="1:2">
      <c r="A194"/>
      <c r="B194"/>
    </row>
    <row r="195" spans="1:2">
      <c r="A195"/>
      <c r="B195"/>
    </row>
    <row r="196" spans="1:2">
      <c r="A196"/>
      <c r="B196"/>
    </row>
    <row r="197" spans="1:2">
      <c r="A197"/>
      <c r="B197"/>
    </row>
    <row r="198" spans="1:2">
      <c r="A198"/>
      <c r="B198"/>
    </row>
    <row r="199" spans="1:2">
      <c r="A199"/>
      <c r="B199"/>
    </row>
    <row r="200" spans="1:2">
      <c r="A200"/>
      <c r="B200"/>
    </row>
    <row r="201" spans="1:2">
      <c r="A201"/>
      <c r="B201"/>
    </row>
    <row r="202" spans="1:2">
      <c r="A202"/>
      <c r="B202"/>
    </row>
    <row r="203" spans="1:2">
      <c r="A203"/>
      <c r="B203"/>
    </row>
    <row r="204" spans="1:2">
      <c r="A204"/>
      <c r="B204"/>
    </row>
    <row r="205" spans="1:2">
      <c r="A205"/>
      <c r="B205"/>
    </row>
    <row r="206" spans="1:2">
      <c r="A206"/>
      <c r="B206"/>
    </row>
    <row r="207" spans="1:2">
      <c r="A207"/>
      <c r="B207"/>
    </row>
    <row r="208" spans="1:2">
      <c r="A208"/>
      <c r="B208"/>
    </row>
    <row r="209" spans="1:2">
      <c r="A209"/>
      <c r="B209"/>
    </row>
    <row r="210" spans="1:2">
      <c r="A210"/>
      <c r="B210"/>
    </row>
    <row r="211" spans="1:2">
      <c r="A211"/>
      <c r="B211"/>
    </row>
    <row r="212" spans="1:2">
      <c r="A212"/>
      <c r="B212"/>
    </row>
    <row r="213" spans="1:2">
      <c r="A213"/>
      <c r="B213"/>
    </row>
    <row r="214" spans="1:2">
      <c r="A214"/>
      <c r="B214"/>
    </row>
    <row r="215" spans="1:2">
      <c r="A215"/>
      <c r="B215"/>
    </row>
    <row r="216" spans="1:2">
      <c r="A216"/>
      <c r="B216"/>
    </row>
    <row r="217" spans="1:2">
      <c r="A217"/>
      <c r="B217"/>
    </row>
    <row r="218" spans="1:2">
      <c r="A218"/>
      <c r="B218"/>
    </row>
    <row r="219" spans="1:2">
      <c r="A219"/>
      <c r="B219"/>
    </row>
    <row r="220" spans="1:2">
      <c r="A220"/>
      <c r="B220"/>
    </row>
    <row r="221" spans="1:2">
      <c r="A221"/>
      <c r="B221"/>
    </row>
    <row r="222" spans="1:2">
      <c r="A222"/>
      <c r="B222"/>
    </row>
    <row r="223" spans="1:2">
      <c r="A223"/>
      <c r="B223"/>
    </row>
    <row r="224" spans="1:2">
      <c r="A224"/>
      <c r="B224"/>
    </row>
    <row r="225" spans="1:2">
      <c r="A225"/>
      <c r="B225"/>
    </row>
    <row r="226" spans="1:2">
      <c r="A226"/>
      <c r="B226"/>
    </row>
    <row r="227" spans="1:2">
      <c r="A227"/>
      <c r="B227"/>
    </row>
    <row r="228" spans="1:2">
      <c r="A228"/>
      <c r="B228"/>
    </row>
    <row r="229" spans="1:2">
      <c r="A229"/>
      <c r="B229"/>
    </row>
    <row r="230" spans="1:2">
      <c r="A230"/>
      <c r="B230"/>
    </row>
    <row r="231" spans="1:2">
      <c r="A231"/>
      <c r="B231"/>
    </row>
    <row r="232" spans="1:2">
      <c r="A232"/>
      <c r="B232"/>
    </row>
    <row r="233" spans="1:2">
      <c r="A233"/>
      <c r="B233"/>
    </row>
    <row r="234" spans="1:2">
      <c r="A234"/>
      <c r="B234"/>
    </row>
    <row r="235" spans="1:2">
      <c r="A235"/>
      <c r="B235"/>
    </row>
    <row r="236" spans="1:2">
      <c r="A236"/>
      <c r="B236"/>
    </row>
    <row r="237" spans="1:2">
      <c r="A237"/>
      <c r="B237"/>
    </row>
    <row r="238" spans="1:2">
      <c r="A238"/>
      <c r="B238"/>
    </row>
    <row r="239" spans="1:2">
      <c r="A239"/>
      <c r="B239"/>
    </row>
    <row r="240" spans="1:2">
      <c r="A240"/>
      <c r="B240"/>
    </row>
    <row r="241" spans="1:2">
      <c r="A241"/>
      <c r="B241"/>
    </row>
    <row r="242" spans="1:2">
      <c r="A242"/>
      <c r="B242"/>
    </row>
    <row r="243" spans="1:2">
      <c r="A243"/>
      <c r="B243"/>
    </row>
    <row r="244" spans="1:2">
      <c r="A244"/>
      <c r="B244"/>
    </row>
    <row r="245" spans="1:2">
      <c r="A245"/>
      <c r="B245"/>
    </row>
    <row r="246" spans="1:2">
      <c r="A246"/>
      <c r="B246"/>
    </row>
    <row r="247" spans="1:2">
      <c r="A247"/>
      <c r="B247"/>
    </row>
    <row r="248" spans="1:2">
      <c r="A248"/>
      <c r="B248"/>
    </row>
    <row r="249" spans="1:2">
      <c r="A249"/>
      <c r="B249"/>
    </row>
    <row r="250" spans="1:2">
      <c r="A250"/>
      <c r="B250"/>
    </row>
    <row r="251" spans="1:2">
      <c r="A251"/>
      <c r="B251"/>
    </row>
    <row r="252" spans="1:2">
      <c r="A252"/>
      <c r="B252"/>
    </row>
    <row r="253" spans="1:2">
      <c r="A253"/>
      <c r="B253"/>
    </row>
    <row r="254" spans="1:2">
      <c r="A254"/>
      <c r="B254"/>
    </row>
    <row r="255" spans="1:2">
      <c r="A255"/>
      <c r="B255"/>
    </row>
    <row r="256" spans="1:2">
      <c r="A256"/>
      <c r="B256"/>
    </row>
    <row r="257" spans="1:2">
      <c r="A257"/>
      <c r="B257"/>
    </row>
    <row r="258" spans="1:2">
      <c r="A258"/>
      <c r="B258"/>
    </row>
    <row r="259" spans="1:2">
      <c r="A259"/>
      <c r="B259"/>
    </row>
    <row r="260" spans="1:2">
      <c r="A260"/>
      <c r="B260"/>
    </row>
    <row r="261" spans="1:2">
      <c r="A261"/>
      <c r="B261"/>
    </row>
    <row r="262" spans="1:2">
      <c r="A262"/>
      <c r="B262"/>
    </row>
    <row r="263" spans="1:2">
      <c r="A263"/>
      <c r="B263"/>
    </row>
    <row r="264" spans="1:2">
      <c r="A264"/>
      <c r="B264"/>
    </row>
    <row r="265" spans="1:2">
      <c r="A265"/>
      <c r="B265"/>
    </row>
    <row r="266" spans="1:2">
      <c r="A266"/>
      <c r="B266"/>
    </row>
    <row r="267" spans="1:2">
      <c r="A267"/>
      <c r="B267"/>
    </row>
    <row r="268" spans="1:2">
      <c r="A268"/>
      <c r="B268"/>
    </row>
    <row r="269" spans="1:2">
      <c r="A269"/>
      <c r="B269"/>
    </row>
    <row r="270" spans="1:2">
      <c r="A270"/>
      <c r="B270"/>
    </row>
    <row r="271" spans="1:2">
      <c r="A271"/>
      <c r="B271"/>
    </row>
    <row r="272" spans="1:2">
      <c r="A272"/>
      <c r="B272"/>
    </row>
    <row r="273" spans="1:2">
      <c r="A273"/>
      <c r="B273"/>
    </row>
    <row r="274" spans="1:2">
      <c r="A274"/>
      <c r="B274"/>
    </row>
    <row r="275" spans="1:2">
      <c r="A275"/>
      <c r="B275"/>
    </row>
    <row r="276" spans="1:2">
      <c r="A276"/>
      <c r="B276"/>
    </row>
    <row r="277" spans="1:2">
      <c r="A277"/>
      <c r="B277"/>
    </row>
    <row r="278" spans="1:2">
      <c r="A278"/>
      <c r="B278"/>
    </row>
    <row r="279" spans="1:2">
      <c r="A279"/>
      <c r="B279"/>
    </row>
    <row r="280" spans="1:2">
      <c r="A280"/>
      <c r="B280"/>
    </row>
    <row r="281" spans="1:2">
      <c r="A281"/>
      <c r="B281"/>
    </row>
    <row r="282" spans="1:2">
      <c r="A282"/>
      <c r="B282"/>
    </row>
    <row r="283" spans="1:2">
      <c r="A283"/>
      <c r="B283"/>
    </row>
  </sheetData>
  <sheetProtection formatColumns="0" formatRows="0"/>
  <phoneticPr fontId="10" type="noConversion"/>
  <pageMargins left="0.75" right="0.75" top="1" bottom="1" header="0.5" footer="0.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TEHSHEET">
    <tabColor indexed="47"/>
  </sheetPr>
  <dimension ref="A1:U87"/>
  <sheetViews>
    <sheetView showGridLines="0" topLeftCell="R1" workbookViewId="0">
      <selection activeCell="R22" sqref="R21:R22"/>
    </sheetView>
  </sheetViews>
  <sheetFormatPr defaultColWidth="9.140625" defaultRowHeight="12.75"/>
  <cols>
    <col min="1" max="1" width="32.5703125" style="6" bestFit="1" customWidth="1"/>
    <col min="2" max="2" width="33.5703125" customWidth="1"/>
    <col min="3" max="3" width="15.140625" customWidth="1"/>
    <col min="4" max="4" width="9"/>
    <col min="5" max="5" width="12.140625" customWidth="1"/>
    <col min="6" max="6" width="10.5703125" customWidth="1"/>
    <col min="7" max="7" width="6.7109375" customWidth="1"/>
    <col min="8" max="8" width="42.7109375" style="50" customWidth="1"/>
    <col min="9" max="9" width="77.140625" style="4" customWidth="1"/>
    <col min="10" max="10" width="28" style="4" customWidth="1"/>
    <col min="11" max="11" width="30.5703125" style="4" customWidth="1"/>
    <col min="12" max="12" width="45.7109375" style="4" customWidth="1"/>
    <col min="13" max="13" width="29" style="4" customWidth="1"/>
    <col min="14" max="14" width="23.140625" style="4" customWidth="1"/>
    <col min="15" max="15" width="23.7109375" style="4" customWidth="1"/>
    <col min="16" max="16" width="2.85546875" style="4" customWidth="1"/>
    <col min="17" max="17" width="40.5703125" style="4" customWidth="1"/>
    <col min="18" max="18" width="15.5703125" style="4" customWidth="1"/>
    <col min="19" max="19" width="57.7109375" style="4" customWidth="1"/>
    <col min="20" max="20" width="9.140625" style="4"/>
    <col min="21" max="21" width="10.42578125" style="4" customWidth="1"/>
    <col min="22" max="16384" width="9.140625" style="4"/>
  </cols>
  <sheetData>
    <row r="1" spans="1:21" ht="12" customHeight="1">
      <c r="A1" s="42" t="s">
        <v>140</v>
      </c>
      <c r="B1" s="49" t="s">
        <v>217</v>
      </c>
      <c r="C1" s="49" t="s">
        <v>241</v>
      </c>
      <c r="D1" s="49" t="s">
        <v>20</v>
      </c>
      <c r="E1" s="49" t="s">
        <v>253</v>
      </c>
      <c r="F1" s="49" t="s">
        <v>182</v>
      </c>
      <c r="G1" s="49" t="s">
        <v>17</v>
      </c>
      <c r="H1" s="52" t="s">
        <v>15</v>
      </c>
      <c r="I1" s="49" t="s">
        <v>197</v>
      </c>
      <c r="J1" s="49" t="s">
        <v>202</v>
      </c>
      <c r="K1" s="49" t="s">
        <v>203</v>
      </c>
      <c r="L1" s="49" t="s">
        <v>204</v>
      </c>
      <c r="M1" s="150" t="s">
        <v>269</v>
      </c>
      <c r="N1" s="150" t="s">
        <v>291</v>
      </c>
      <c r="O1" s="150" t="s">
        <v>295</v>
      </c>
      <c r="P1" s="150"/>
      <c r="Q1" s="150" t="s">
        <v>339</v>
      </c>
      <c r="R1" s="150" t="s">
        <v>305</v>
      </c>
      <c r="S1" s="150" t="s">
        <v>356</v>
      </c>
      <c r="U1" s="49" t="s">
        <v>389</v>
      </c>
    </row>
    <row r="2" spans="1:21">
      <c r="A2" s="5" t="s">
        <v>44</v>
      </c>
      <c r="C2" t="s">
        <v>0</v>
      </c>
      <c r="D2" t="s">
        <v>0</v>
      </c>
      <c r="E2" t="s">
        <v>242</v>
      </c>
      <c r="F2" t="s">
        <v>183</v>
      </c>
      <c r="G2" t="s">
        <v>18</v>
      </c>
      <c r="H2" s="192" t="s">
        <v>240</v>
      </c>
      <c r="I2" s="4" t="s">
        <v>198</v>
      </c>
      <c r="J2" s="4" t="s">
        <v>205</v>
      </c>
      <c r="K2" s="4" t="s">
        <v>209</v>
      </c>
      <c r="L2" s="4" t="s">
        <v>215</v>
      </c>
      <c r="M2" s="151" t="s">
        <v>270</v>
      </c>
      <c r="N2" s="151" t="s">
        <v>292</v>
      </c>
      <c r="O2" s="151" t="s">
        <v>296</v>
      </c>
      <c r="P2" s="151" t="s">
        <v>268</v>
      </c>
      <c r="Q2" s="151" t="s">
        <v>341</v>
      </c>
      <c r="R2" s="151" t="s">
        <v>306</v>
      </c>
      <c r="S2" s="273" t="s">
        <v>357</v>
      </c>
      <c r="U2" s="151" t="s">
        <v>162</v>
      </c>
    </row>
    <row r="3" spans="1:21" ht="12" customHeight="1">
      <c r="A3" s="5" t="s">
        <v>45</v>
      </c>
      <c r="D3" t="s">
        <v>1</v>
      </c>
      <c r="E3" t="s">
        <v>243</v>
      </c>
      <c r="F3" t="s">
        <v>184</v>
      </c>
      <c r="G3" t="s">
        <v>19</v>
      </c>
      <c r="H3" s="48" t="s">
        <v>221</v>
      </c>
      <c r="I3" s="4" t="s">
        <v>212</v>
      </c>
      <c r="J3" s="4" t="s">
        <v>206</v>
      </c>
      <c r="K3" s="4" t="s">
        <v>210</v>
      </c>
      <c r="L3" s="4" t="s">
        <v>211</v>
      </c>
      <c r="M3" s="151" t="s">
        <v>271</v>
      </c>
      <c r="N3" s="151" t="s">
        <v>293</v>
      </c>
      <c r="O3" s="151" t="s">
        <v>297</v>
      </c>
      <c r="P3" s="151" t="s">
        <v>118</v>
      </c>
      <c r="Q3" s="151" t="s">
        <v>342</v>
      </c>
      <c r="R3" s="151" t="s">
        <v>307</v>
      </c>
      <c r="S3" s="151" t="s">
        <v>359</v>
      </c>
      <c r="U3" s="151" t="s">
        <v>164</v>
      </c>
    </row>
    <row r="4" spans="1:21" ht="12" customHeight="1">
      <c r="A4" s="5" t="s">
        <v>46</v>
      </c>
      <c r="D4" t="s">
        <v>2</v>
      </c>
      <c r="E4" t="s">
        <v>244</v>
      </c>
      <c r="F4" t="s">
        <v>185</v>
      </c>
      <c r="H4" s="48" t="s">
        <v>223</v>
      </c>
      <c r="I4" s="4" t="s">
        <v>199</v>
      </c>
      <c r="J4" s="4" t="s">
        <v>207</v>
      </c>
      <c r="M4" s="151" t="s">
        <v>272</v>
      </c>
      <c r="O4" s="151" t="s">
        <v>298</v>
      </c>
      <c r="P4" s="151" t="s">
        <v>119</v>
      </c>
      <c r="Q4" s="151" t="s">
        <v>361</v>
      </c>
      <c r="S4" s="151" t="s">
        <v>358</v>
      </c>
      <c r="U4" s="151" t="s">
        <v>165</v>
      </c>
    </row>
    <row r="5" spans="1:21" ht="12" customHeight="1">
      <c r="A5" s="5" t="s">
        <v>47</v>
      </c>
      <c r="D5" t="s">
        <v>3</v>
      </c>
      <c r="E5" t="s">
        <v>245</v>
      </c>
      <c r="F5" t="s">
        <v>186</v>
      </c>
      <c r="H5" s="192" t="s">
        <v>327</v>
      </c>
      <c r="I5" s="4" t="s">
        <v>200</v>
      </c>
      <c r="J5" s="4" t="s">
        <v>208</v>
      </c>
      <c r="P5" s="151" t="s">
        <v>120</v>
      </c>
      <c r="Q5" s="151" t="s">
        <v>386</v>
      </c>
    </row>
    <row r="6" spans="1:21" ht="12" customHeight="1">
      <c r="A6" s="5" t="s">
        <v>48</v>
      </c>
      <c r="D6" t="s">
        <v>4</v>
      </c>
      <c r="E6" t="s">
        <v>246</v>
      </c>
      <c r="F6" t="s">
        <v>187</v>
      </c>
      <c r="H6" s="48" t="s">
        <v>226</v>
      </c>
      <c r="I6" s="4" t="s">
        <v>201</v>
      </c>
      <c r="P6" s="151" t="s">
        <v>344</v>
      </c>
      <c r="Q6" s="151" t="s">
        <v>381</v>
      </c>
    </row>
    <row r="7" spans="1:21" ht="12" customHeight="1">
      <c r="A7" s="5" t="s">
        <v>49</v>
      </c>
      <c r="D7" t="s">
        <v>5</v>
      </c>
      <c r="E7" t="s">
        <v>247</v>
      </c>
      <c r="F7" t="s">
        <v>188</v>
      </c>
      <c r="H7" s="48" t="s">
        <v>228</v>
      </c>
      <c r="I7" s="4" t="s">
        <v>216</v>
      </c>
      <c r="P7" s="151" t="s">
        <v>362</v>
      </c>
      <c r="Q7" s="151" t="s">
        <v>385</v>
      </c>
    </row>
    <row r="8" spans="1:21" ht="12" customHeight="1">
      <c r="A8" s="5" t="s">
        <v>50</v>
      </c>
      <c r="D8" t="s">
        <v>6</v>
      </c>
      <c r="E8" t="s">
        <v>248</v>
      </c>
      <c r="F8" t="s">
        <v>189</v>
      </c>
      <c r="H8" s="48" t="s">
        <v>230</v>
      </c>
      <c r="P8" s="151" t="s">
        <v>363</v>
      </c>
      <c r="Q8" s="151" t="s">
        <v>340</v>
      </c>
    </row>
    <row r="9" spans="1:21" ht="12" customHeight="1">
      <c r="A9" s="5" t="s">
        <v>51</v>
      </c>
      <c r="D9" t="s">
        <v>7</v>
      </c>
      <c r="E9" t="s">
        <v>249</v>
      </c>
      <c r="F9" t="s">
        <v>190</v>
      </c>
      <c r="H9" s="192" t="s">
        <v>232</v>
      </c>
      <c r="P9" s="151" t="s">
        <v>380</v>
      </c>
      <c r="Q9" s="151" t="s">
        <v>298</v>
      </c>
    </row>
    <row r="10" spans="1:21" ht="12" customHeight="1">
      <c r="A10" s="5" t="s">
        <v>52</v>
      </c>
      <c r="D10" t="s">
        <v>8</v>
      </c>
      <c r="E10" t="s">
        <v>250</v>
      </c>
      <c r="F10" t="s">
        <v>191</v>
      </c>
      <c r="H10" s="192" t="s">
        <v>233</v>
      </c>
    </row>
    <row r="11" spans="1:21" ht="12" customHeight="1">
      <c r="A11" s="5" t="s">
        <v>53</v>
      </c>
      <c r="D11" t="s">
        <v>9</v>
      </c>
      <c r="E11" t="s">
        <v>251</v>
      </c>
      <c r="F11" t="s">
        <v>192</v>
      </c>
      <c r="H11" s="192" t="s">
        <v>234</v>
      </c>
    </row>
    <row r="12" spans="1:21" ht="11.25">
      <c r="A12" s="5" t="s">
        <v>138</v>
      </c>
      <c r="D12" t="s">
        <v>10</v>
      </c>
      <c r="E12" t="s">
        <v>252</v>
      </c>
      <c r="F12" t="s">
        <v>193</v>
      </c>
      <c r="H12" s="192" t="s">
        <v>237</v>
      </c>
    </row>
    <row r="13" spans="1:21" ht="11.25">
      <c r="A13" s="5" t="s">
        <v>54</v>
      </c>
      <c r="D13" t="s">
        <v>11</v>
      </c>
      <c r="E13" t="s">
        <v>21</v>
      </c>
      <c r="F13" t="s">
        <v>194</v>
      </c>
      <c r="H13" s="192" t="s">
        <v>239</v>
      </c>
    </row>
    <row r="14" spans="1:21" ht="12.75" customHeight="1">
      <c r="A14" s="5" t="s">
        <v>139</v>
      </c>
      <c r="D14" t="s">
        <v>12</v>
      </c>
      <c r="E14" t="s">
        <v>22</v>
      </c>
    </row>
    <row r="15" spans="1:21" ht="12.75" customHeight="1">
      <c r="A15" s="119" t="s">
        <v>255</v>
      </c>
      <c r="D15" t="s">
        <v>13</v>
      </c>
      <c r="E15" t="s">
        <v>23</v>
      </c>
    </row>
    <row r="16" spans="1:21">
      <c r="A16" s="5" t="s">
        <v>55</v>
      </c>
      <c r="D16" t="s">
        <v>273</v>
      </c>
      <c r="E16" t="s">
        <v>0</v>
      </c>
    </row>
    <row r="17" spans="1:5">
      <c r="A17" s="5" t="s">
        <v>56</v>
      </c>
      <c r="D17" t="s">
        <v>274</v>
      </c>
      <c r="E17" t="s">
        <v>1</v>
      </c>
    </row>
    <row r="18" spans="1:5">
      <c r="A18" s="5" t="s">
        <v>57</v>
      </c>
      <c r="D18" t="s">
        <v>290</v>
      </c>
      <c r="E18" t="s">
        <v>2</v>
      </c>
    </row>
    <row r="19" spans="1:5">
      <c r="A19" s="5" t="s">
        <v>58</v>
      </c>
      <c r="E19" t="s">
        <v>3</v>
      </c>
    </row>
    <row r="20" spans="1:5">
      <c r="A20" s="5" t="s">
        <v>59</v>
      </c>
      <c r="E20" t="s">
        <v>4</v>
      </c>
    </row>
    <row r="21" spans="1:5">
      <c r="A21" s="5" t="s">
        <v>60</v>
      </c>
      <c r="E21" t="s">
        <v>5</v>
      </c>
    </row>
    <row r="22" spans="1:5">
      <c r="A22" s="5" t="s">
        <v>61</v>
      </c>
      <c r="E22" t="s">
        <v>6</v>
      </c>
    </row>
    <row r="23" spans="1:5">
      <c r="A23" s="5" t="s">
        <v>62</v>
      </c>
      <c r="E23" t="s">
        <v>7</v>
      </c>
    </row>
    <row r="24" spans="1:5">
      <c r="A24" s="5" t="s">
        <v>63</v>
      </c>
      <c r="E24" t="s">
        <v>8</v>
      </c>
    </row>
    <row r="25" spans="1:5">
      <c r="A25" s="5" t="s">
        <v>64</v>
      </c>
      <c r="E25" t="s">
        <v>9</v>
      </c>
    </row>
    <row r="26" spans="1:5">
      <c r="A26" s="5" t="s">
        <v>65</v>
      </c>
      <c r="E26" t="s">
        <v>10</v>
      </c>
    </row>
    <row r="27" spans="1:5">
      <c r="A27" s="5" t="s">
        <v>66</v>
      </c>
      <c r="E27" t="s">
        <v>11</v>
      </c>
    </row>
    <row r="28" spans="1:5">
      <c r="A28" s="5" t="s">
        <v>67</v>
      </c>
      <c r="E28" t="s">
        <v>12</v>
      </c>
    </row>
    <row r="29" spans="1:5">
      <c r="A29" s="5" t="s">
        <v>68</v>
      </c>
      <c r="E29" t="s">
        <v>13</v>
      </c>
    </row>
    <row r="30" spans="1:5">
      <c r="A30" s="5" t="s">
        <v>69</v>
      </c>
      <c r="E30" t="s">
        <v>273</v>
      </c>
    </row>
    <row r="31" spans="1:5">
      <c r="A31" s="5" t="s">
        <v>70</v>
      </c>
      <c r="E31" t="s">
        <v>274</v>
      </c>
    </row>
    <row r="32" spans="1:5">
      <c r="A32" s="5" t="s">
        <v>71</v>
      </c>
      <c r="E32" t="s">
        <v>290</v>
      </c>
    </row>
    <row r="33" spans="1:1">
      <c r="A33" s="5" t="s">
        <v>72</v>
      </c>
    </row>
    <row r="34" spans="1:1">
      <c r="A34" s="5" t="s">
        <v>73</v>
      </c>
    </row>
    <row r="35" spans="1:1">
      <c r="A35" s="5" t="s">
        <v>74</v>
      </c>
    </row>
    <row r="36" spans="1:1">
      <c r="A36" s="5" t="s">
        <v>38</v>
      </c>
    </row>
    <row r="37" spans="1:1">
      <c r="A37" s="5" t="s">
        <v>39</v>
      </c>
    </row>
    <row r="38" spans="1:1">
      <c r="A38" s="5" t="s">
        <v>40</v>
      </c>
    </row>
    <row r="39" spans="1:1">
      <c r="A39" s="5" t="s">
        <v>41</v>
      </c>
    </row>
    <row r="40" spans="1:1">
      <c r="A40" s="5" t="s">
        <v>42</v>
      </c>
    </row>
    <row r="41" spans="1:1">
      <c r="A41" s="5" t="s">
        <v>43</v>
      </c>
    </row>
    <row r="42" spans="1:1">
      <c r="A42" s="5" t="s">
        <v>75</v>
      </c>
    </row>
    <row r="43" spans="1:1">
      <c r="A43" s="5" t="s">
        <v>76</v>
      </c>
    </row>
    <row r="44" spans="1:1">
      <c r="A44" s="5" t="s">
        <v>77</v>
      </c>
    </row>
    <row r="45" spans="1:1">
      <c r="A45" s="5" t="s">
        <v>78</v>
      </c>
    </row>
    <row r="46" spans="1:1">
      <c r="A46" s="5" t="s">
        <v>79</v>
      </c>
    </row>
    <row r="47" spans="1:1">
      <c r="A47" s="5" t="s">
        <v>100</v>
      </c>
    </row>
    <row r="48" spans="1:1">
      <c r="A48" s="5" t="s">
        <v>101</v>
      </c>
    </row>
    <row r="49" spans="1:1">
      <c r="A49" s="5" t="s">
        <v>102</v>
      </c>
    </row>
    <row r="50" spans="1:1">
      <c r="A50" s="5" t="s">
        <v>80</v>
      </c>
    </row>
    <row r="51" spans="1:1">
      <c r="A51" s="5" t="s">
        <v>81</v>
      </c>
    </row>
    <row r="52" spans="1:1">
      <c r="A52" s="5" t="s">
        <v>82</v>
      </c>
    </row>
    <row r="53" spans="1:1">
      <c r="A53" s="5" t="s">
        <v>83</v>
      </c>
    </row>
    <row r="54" spans="1:1">
      <c r="A54" s="5" t="s">
        <v>84</v>
      </c>
    </row>
    <row r="55" spans="1:1">
      <c r="A55" s="5" t="s">
        <v>85</v>
      </c>
    </row>
    <row r="56" spans="1:1">
      <c r="A56" s="5" t="s">
        <v>86</v>
      </c>
    </row>
    <row r="57" spans="1:1">
      <c r="A57" s="119" t="s">
        <v>256</v>
      </c>
    </row>
    <row r="58" spans="1:1">
      <c r="A58" s="5" t="s">
        <v>87</v>
      </c>
    </row>
    <row r="59" spans="1:1">
      <c r="A59" s="5" t="s">
        <v>88</v>
      </c>
    </row>
    <row r="60" spans="1:1">
      <c r="A60" s="5" t="s">
        <v>89</v>
      </c>
    </row>
    <row r="61" spans="1:1">
      <c r="A61" s="5" t="s">
        <v>90</v>
      </c>
    </row>
    <row r="62" spans="1:1">
      <c r="A62" s="5" t="s">
        <v>33</v>
      </c>
    </row>
    <row r="63" spans="1:1">
      <c r="A63" s="5" t="s">
        <v>91</v>
      </c>
    </row>
    <row r="64" spans="1:1">
      <c r="A64" s="5" t="s">
        <v>92</v>
      </c>
    </row>
    <row r="65" spans="1:1">
      <c r="A65" s="5" t="s">
        <v>93</v>
      </c>
    </row>
    <row r="66" spans="1:1">
      <c r="A66" s="5" t="s">
        <v>94</v>
      </c>
    </row>
    <row r="67" spans="1:1">
      <c r="A67" s="5" t="s">
        <v>95</v>
      </c>
    </row>
    <row r="68" spans="1:1">
      <c r="A68" s="5" t="s">
        <v>96</v>
      </c>
    </row>
    <row r="69" spans="1:1">
      <c r="A69" s="5" t="s">
        <v>97</v>
      </c>
    </row>
    <row r="70" spans="1:1">
      <c r="A70" s="5" t="s">
        <v>98</v>
      </c>
    </row>
    <row r="71" spans="1:1">
      <c r="A71" s="5" t="s">
        <v>99</v>
      </c>
    </row>
    <row r="72" spans="1:1">
      <c r="A72" s="5" t="s">
        <v>103</v>
      </c>
    </row>
    <row r="73" spans="1:1">
      <c r="A73" s="5" t="s">
        <v>104</v>
      </c>
    </row>
    <row r="74" spans="1:1">
      <c r="A74" s="5" t="s">
        <v>105</v>
      </c>
    </row>
    <row r="75" spans="1:1">
      <c r="A75" s="5" t="s">
        <v>106</v>
      </c>
    </row>
    <row r="76" spans="1:1">
      <c r="A76" s="5" t="s">
        <v>107</v>
      </c>
    </row>
    <row r="77" spans="1:1">
      <c r="A77" s="5" t="s">
        <v>108</v>
      </c>
    </row>
    <row r="78" spans="1:1">
      <c r="A78" s="5" t="s">
        <v>109</v>
      </c>
    </row>
    <row r="79" spans="1:1">
      <c r="A79" s="5" t="s">
        <v>37</v>
      </c>
    </row>
    <row r="80" spans="1:1">
      <c r="A80" s="5" t="s">
        <v>110</v>
      </c>
    </row>
    <row r="81" spans="1:1">
      <c r="A81" s="5" t="s">
        <v>111</v>
      </c>
    </row>
    <row r="82" spans="1:1">
      <c r="A82" s="5" t="s">
        <v>112</v>
      </c>
    </row>
    <row r="83" spans="1:1">
      <c r="A83" s="5" t="s">
        <v>113</v>
      </c>
    </row>
    <row r="84" spans="1:1">
      <c r="A84" s="5" t="s">
        <v>114</v>
      </c>
    </row>
    <row r="85" spans="1:1">
      <c r="A85" s="5" t="s">
        <v>115</v>
      </c>
    </row>
    <row r="86" spans="1:1">
      <c r="A86" s="5" t="s">
        <v>116</v>
      </c>
    </row>
    <row r="87" spans="1:1">
      <c r="A87" s="5" t="s">
        <v>117</v>
      </c>
    </row>
  </sheetData>
  <sheetProtection formatColumns="0" formatRows="0"/>
  <phoneticPr fontId="1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173</vt:i4>
      </vt:variant>
    </vt:vector>
  </HeadingPairs>
  <TitlesOfParts>
    <vt:vector size="179" baseType="lpstr">
      <vt:lpstr>Инструкция</vt:lpstr>
      <vt:lpstr>Титульный</vt:lpstr>
      <vt:lpstr>Территории ИП</vt:lpstr>
      <vt:lpstr>ИП</vt:lpstr>
      <vt:lpstr>Комментарии</vt:lpstr>
      <vt:lpstr>Проверка</vt:lpstr>
      <vt:lpstr>add_01_1</vt:lpstr>
      <vt:lpstr>add_01_2</vt:lpstr>
      <vt:lpstr>add_01_3</vt:lpstr>
      <vt:lpstr>add_02_1</vt:lpstr>
      <vt:lpstr>add_com</vt:lpstr>
      <vt:lpstr>all_year_list</vt:lpstr>
      <vt:lpstr>begin_year_list</vt:lpstr>
      <vt:lpstr>change_ip</vt:lpstr>
      <vt:lpstr>change_url</vt:lpstr>
      <vt:lpstr>CheckBC_ws_01</vt:lpstr>
      <vt:lpstr>chkGetUpdatesValue</vt:lpstr>
      <vt:lpstr>chkNoUpdatesValue</vt:lpstr>
      <vt:lpstr>code</vt:lpstr>
      <vt:lpstr>concession</vt:lpstr>
      <vt:lpstr>date_end</vt:lpstr>
      <vt:lpstr>date_start</vt:lpstr>
      <vt:lpstr>decision_date</vt:lpstr>
      <vt:lpstr>decision_name</vt:lpstr>
      <vt:lpstr>decision_nmbr</vt:lpstr>
      <vt:lpstr>decision_type</vt:lpstr>
      <vt:lpstr>decision_url</vt:lpstr>
      <vt:lpstr>decision_url_actual</vt:lpstr>
      <vt:lpstr>et_com</vt:lpstr>
      <vt:lpstr>et_ListComm</vt:lpstr>
      <vt:lpstr>et_mr_list</vt:lpstr>
      <vt:lpstr>et_ws_01_ifin</vt:lpstr>
      <vt:lpstr>et_ws_01_ifin_lock</vt:lpstr>
      <vt:lpstr>et_ws_01_m</vt:lpstr>
      <vt:lpstr>et_ws_01_m_lock</vt:lpstr>
      <vt:lpstr>et_ws_01_obj</vt:lpstr>
      <vt:lpstr>et_ws_01_obj_lock</vt:lpstr>
      <vt:lpstr>et_ws_02_1</vt:lpstr>
      <vt:lpstr>fil_name</vt:lpstr>
      <vt:lpstr>FirstLine</vt:lpstr>
      <vt:lpstr>flag_ip</vt:lpstr>
      <vt:lpstr>god</vt:lpstr>
      <vt:lpstr>group_list</vt:lpstr>
      <vt:lpstr>inn</vt:lpstr>
      <vt:lpstr>Instr_1</vt:lpstr>
      <vt:lpstr>Instr_2</vt:lpstr>
      <vt:lpstr>Instr_3</vt:lpstr>
      <vt:lpstr>Instr_4</vt:lpstr>
      <vt:lpstr>Instr_5</vt:lpstr>
      <vt:lpstr>Instr_6</vt:lpstr>
      <vt:lpstr>Instr_7</vt:lpstr>
      <vt:lpstr>Instr_8</vt:lpstr>
      <vt:lpstr>instr_hyp1</vt:lpstr>
      <vt:lpstr>instr_hyp5</vt:lpstr>
      <vt:lpstr>ip_cost</vt:lpstr>
      <vt:lpstr>ip_list</vt:lpstr>
      <vt:lpstr>ip_name</vt:lpstr>
      <vt:lpstr>ist_fin_list</vt:lpstr>
      <vt:lpstr>IstFin_Range</vt:lpstr>
      <vt:lpstr>kpp</vt:lpstr>
      <vt:lpstr>LIST_MR_MO_OKTMO</vt:lpstr>
      <vt:lpstr>logical</vt:lpstr>
      <vt:lpstr>mo_col_02</vt:lpstr>
      <vt:lpstr>MO_LIST_10</vt:lpstr>
      <vt:lpstr>MO_LIST_11</vt:lpstr>
      <vt:lpstr>MO_LIST_12</vt:lpstr>
      <vt:lpstr>MO_LIST_13</vt:lpstr>
      <vt:lpstr>MO_LIST_14</vt:lpstr>
      <vt:lpstr>MO_LIST_15</vt:lpstr>
      <vt:lpstr>MO_LIST_16</vt:lpstr>
      <vt:lpstr>MO_LIST_17</vt:lpstr>
      <vt:lpstr>MO_LIST_18</vt:lpstr>
      <vt:lpstr>MO_LIST_19</vt:lpstr>
      <vt:lpstr>MO_LIST_2</vt:lpstr>
      <vt:lpstr>MO_LIST_20</vt:lpstr>
      <vt:lpstr>MO_LIST_3</vt:lpstr>
      <vt:lpstr>MO_LIST_4</vt:lpstr>
      <vt:lpstr>MO_LIST_5</vt:lpstr>
      <vt:lpstr>MO_LIST_6</vt:lpstr>
      <vt:lpstr>MO_LIST_7</vt:lpstr>
      <vt:lpstr>MO_LIST_8</vt:lpstr>
      <vt:lpstr>MO_LIST_9</vt:lpstr>
      <vt:lpstr>MONTH</vt:lpstr>
      <vt:lpstr>month_list</vt:lpstr>
      <vt:lpstr>mr_col_02</vt:lpstr>
      <vt:lpstr>MR_LIST</vt:lpstr>
      <vt:lpstr>nds</vt:lpstr>
      <vt:lpstr>nvv</vt:lpstr>
      <vt:lpstr>nvv_cost</vt:lpstr>
      <vt:lpstr>oktmo_col_02</vt:lpstr>
      <vt:lpstr>OKTMO_TYPE_LIST</vt:lpstr>
      <vt:lpstr>org</vt:lpstr>
      <vt:lpstr>Org_Address</vt:lpstr>
      <vt:lpstr>org_form</vt:lpstr>
      <vt:lpstr>Org_otv_lico</vt:lpstr>
      <vt:lpstr>pDel_Comm</vt:lpstr>
      <vt:lpstr>period</vt:lpstr>
      <vt:lpstr>plan_version</vt:lpstr>
      <vt:lpstr>podgroup_1_list</vt:lpstr>
      <vt:lpstr>podgroup_3_list</vt:lpstr>
      <vt:lpstr>podgroup_5_list</vt:lpstr>
      <vt:lpstr>quality</vt:lpstr>
      <vt:lpstr>REESTR_CNCSN_RANGE</vt:lpstr>
      <vt:lpstr>REESTR_IP_RANGE</vt:lpstr>
      <vt:lpstr>REESTR_IP_STOP_REASON</vt:lpstr>
      <vt:lpstr>REESTR_MR_MO_OKTMO_RANGE</vt:lpstr>
      <vt:lpstr>REGION</vt:lpstr>
      <vt:lpstr>region_name</vt:lpstr>
      <vt:lpstr>rst_org_id_ip</vt:lpstr>
      <vt:lpstr>rst_org_id_org</vt:lpstr>
      <vt:lpstr>spr_ip_end_list</vt:lpstr>
      <vt:lpstr>spr_ip_type_list</vt:lpstr>
      <vt:lpstr>spr_ip_type_list_change</vt:lpstr>
      <vt:lpstr>spr_ks</vt:lpstr>
      <vt:lpstr>spr_pok_kach</vt:lpstr>
      <vt:lpstr>spr_type</vt:lpstr>
      <vt:lpstr>spr_type_report</vt:lpstr>
      <vt:lpstr>status_ip</vt:lpstr>
      <vt:lpstr>stop_description</vt:lpstr>
      <vt:lpstr>stop_reason</vt:lpstr>
      <vt:lpstr>stop_url</vt:lpstr>
      <vt:lpstr>type_template</vt:lpstr>
      <vt:lpstr>UpdStatus</vt:lpstr>
      <vt:lpstr>vdet</vt:lpstr>
      <vt:lpstr>version</vt:lpstr>
      <vt:lpstr>ws_01_at_length_cncsn</vt:lpstr>
      <vt:lpstr>ws_01_at_length_event</vt:lpstr>
      <vt:lpstr>ws_01_at_length_object</vt:lpstr>
      <vt:lpstr>ws_01_col_0_d</vt:lpstr>
      <vt:lpstr>ws_01_col_0_p</vt:lpstr>
      <vt:lpstr>ws_01_col_0_up</vt:lpstr>
      <vt:lpstr>ws_01_col_1_d</vt:lpstr>
      <vt:lpstr>ws_01_col_1_p</vt:lpstr>
      <vt:lpstr>ws_01_col_1_up</vt:lpstr>
      <vt:lpstr>ws_01_col_2_d</vt:lpstr>
      <vt:lpstr>ws_01_col_2_p</vt:lpstr>
      <vt:lpstr>ws_01_col_2_up</vt:lpstr>
      <vt:lpstr>ws_01_col_3_d</vt:lpstr>
      <vt:lpstr>ws_01_col_3_p</vt:lpstr>
      <vt:lpstr>ws_01_col_3_up</vt:lpstr>
      <vt:lpstr>ws_01_col_4_d</vt:lpstr>
      <vt:lpstr>ws_01_col_4_p</vt:lpstr>
      <vt:lpstr>ws_01_col_4_up</vt:lpstr>
      <vt:lpstr>ws_01_col_add_event</vt:lpstr>
      <vt:lpstr>ws_01_col_add_ifin</vt:lpstr>
      <vt:lpstr>ws_01_col_add_obj</vt:lpstr>
      <vt:lpstr>ws_01_col_all_d</vt:lpstr>
      <vt:lpstr>ws_01_col_all_p</vt:lpstr>
      <vt:lpstr>ws_01_col_all_up</vt:lpstr>
      <vt:lpstr>ws_01_col_change</vt:lpstr>
      <vt:lpstr>ws_01_col_cncsn</vt:lpstr>
      <vt:lpstr>ws_01_col_cncsn_ok</vt:lpstr>
      <vt:lpstr>ws_01_col_del_event</vt:lpstr>
      <vt:lpstr>ws_01_col_del_ifin</vt:lpstr>
      <vt:lpstr>ws_01_col_del_obj</vt:lpstr>
      <vt:lpstr>ws_01_col_last_d</vt:lpstr>
      <vt:lpstr>ws_01_col_last_p</vt:lpstr>
      <vt:lpstr>ws_01_col_last_p_copy</vt:lpstr>
      <vt:lpstr>ws_01_col_last_up</vt:lpstr>
      <vt:lpstr>ws_01_col_nvv</vt:lpstr>
      <vt:lpstr>ws_01_col_obj_1</vt:lpstr>
      <vt:lpstr>ws_01_col_obj_lgl_id</vt:lpstr>
      <vt:lpstr>ws_01_col_obj_name</vt:lpstr>
      <vt:lpstr>ws_01_col_oktmo</vt:lpstr>
      <vt:lpstr>ws_01_col_past</vt:lpstr>
      <vt:lpstr>ws_01_fill</vt:lpstr>
      <vt:lpstr>ws_01_group_column</vt:lpstr>
      <vt:lpstr>ws_01_planyear_column</vt:lpstr>
      <vt:lpstr>ws_01_row_all_01</vt:lpstr>
      <vt:lpstr>ws_01_row_all_02</vt:lpstr>
      <vt:lpstr>ws_01_row_all_03</vt:lpstr>
      <vt:lpstr>ws_01_row_all_cncsn</vt:lpstr>
      <vt:lpstr>ws_01_row_all_ip</vt:lpstr>
      <vt:lpstr>ws_01_row_end</vt:lpstr>
      <vt:lpstr>ws_01_row_start</vt:lpstr>
      <vt:lpstr>ws_02_col_search_data</vt:lpstr>
      <vt:lpstr>ws_02_col_ter_del</vt:lpstr>
      <vt:lpstr>ws_02_fill_flag</vt:lpstr>
      <vt:lpstr>year_list</vt:lpstr>
    </vt:vector>
  </TitlesOfParts>
  <Company>ФАС России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Контроль за использованием инвестиционных ресурсов, включаемых в регулируемые государством цены (тарифы) в сфере теплоснабжения за 2019 год</dc:title>
  <dc:subject>Контроль за использованием инвестиционных ресурсов, включаемых в регулируемые государством цены (тарифы) в сфере теплоснабжения за 2019 год</dc:subject>
  <dc:creator>--</dc:creator>
  <cp:lastModifiedBy>Орлов Вячеслав Сергеевич</cp:lastModifiedBy>
  <cp:lastPrinted>2020-01-23T12:39:28Z</cp:lastPrinted>
  <dcterms:created xsi:type="dcterms:W3CDTF">2004-05-21T07:18:45Z</dcterms:created>
  <dcterms:modified xsi:type="dcterms:W3CDTF">2021-10-13T05:36:09Z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INV.WARM.2019YEAR</vt:lpwstr>
  </property>
  <property fmtid="{D5CDD505-2E9C-101B-9397-08002B2CF9AE}" pid="4" name="UserComments">
    <vt:lpwstr/>
  </property>
  <property fmtid="{D5CDD505-2E9C-101B-9397-08002B2CF9AE}" pid="5" name="PeriodLength">
    <vt:lpwstr/>
  </property>
  <property fmtid="{D5CDD505-2E9C-101B-9397-08002B2CF9AE}" pid="6" name="XsltDocFilePath">
    <vt:lpwstr/>
  </property>
  <property fmtid="{D5CDD505-2E9C-101B-9397-08002B2CF9AE}" pid="7" name="XslViewFilePath">
    <vt:lpwstr/>
  </property>
  <property fmtid="{D5CDD505-2E9C-101B-9397-08002B2CF9AE}" pid="8" name="RootDocFilePath">
    <vt:lpwstr/>
  </property>
  <property fmtid="{D5CDD505-2E9C-101B-9397-08002B2CF9AE}" pid="9" name="HtmlTempFilePath">
    <vt:lpwstr/>
  </property>
  <property fmtid="{D5CDD505-2E9C-101B-9397-08002B2CF9AE}" pid="10" name="keywords">
    <vt:lpwstr/>
  </property>
  <property fmtid="{D5CDD505-2E9C-101B-9397-08002B2CF9AE}" pid="11" name="Status">
    <vt:lpwstr>1</vt:lpwstr>
  </property>
  <property fmtid="{D5CDD505-2E9C-101B-9397-08002B2CF9AE}" pid="12" name="CurrentVersion">
    <vt:lpwstr>1.1</vt:lpwstr>
  </property>
  <property fmtid="{D5CDD505-2E9C-101B-9397-08002B2CF9AE}" pid="13" name="XMLTempFilePath">
    <vt:lpwstr/>
  </property>
  <property fmtid="{D5CDD505-2E9C-101B-9397-08002B2CF9AE}" pid="14" name="entityid">
    <vt:lpwstr/>
  </property>
  <property fmtid="{D5CDD505-2E9C-101B-9397-08002B2CF9AE}" pid="15" name="Period">
    <vt:lpwstr/>
  </property>
  <property fmtid="{D5CDD505-2E9C-101B-9397-08002B2CF9AE}" pid="16" name="TemplateOperationMode">
    <vt:i4>3</vt:i4>
  </property>
  <property fmtid="{D5CDD505-2E9C-101B-9397-08002B2CF9AE}" pid="17" name="Periodicity">
    <vt:lpwstr>REGU</vt:lpwstr>
  </property>
  <property fmtid="{D5CDD505-2E9C-101B-9397-08002B2CF9AE}" pid="18" name="TypePlanning">
    <vt:lpwstr>PLAN</vt:lpwstr>
  </property>
  <property fmtid="{D5CDD505-2E9C-101B-9397-08002B2CF9AE}" pid="19" name="ProtectBook">
    <vt:i4>0</vt:i4>
  </property>
</Properties>
</file>